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8835" windowHeight="11790" tabRatio="715" activeTab="1"/>
  </bookViews>
  <sheets>
    <sheet name="&quot;Карьер&quot;" sheetId="1" r:id="rId1"/>
    <sheet name=" &quot;Лесозаводск&quot;" sheetId="2" r:id="rId2"/>
    <sheet name="&quot;Уссури&quot;" sheetId="3" r:id="rId3"/>
    <sheet name="ГДЗ" sheetId="4" r:id="rId4"/>
  </sheets>
  <definedNames>
    <definedName name="_xlnm.Print_Area" localSheetId="1">' "Лесозаводск"'!$A$1:$BJ$47</definedName>
    <definedName name="_xlnm.Print_Area" localSheetId="0">'"Карьер"'!$A$1:$H$49</definedName>
    <definedName name="_xlnm.Print_Area" localSheetId="2">'"Уссури"'!$A$1:$K$48</definedName>
    <definedName name="_xlnm.Print_Area" localSheetId="3">'ГДЗ'!$A$1:$I$47</definedName>
  </definedNames>
  <calcPr fullCalcOnLoad="1"/>
</workbook>
</file>

<file path=xl/sharedStrings.xml><?xml version="1.0" encoding="utf-8"?>
<sst xmlns="http://schemas.openxmlformats.org/spreadsheetml/2006/main" count="597" uniqueCount="139">
  <si>
    <t>производство</t>
  </si>
  <si>
    <t>напряжение в сети 10 кВ</t>
  </si>
  <si>
    <t>6000</t>
  </si>
  <si>
    <t xml:space="preserve">непосредственно на </t>
  </si>
  <si>
    <t>напряжение в сети 35 кВ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</si>
  <si>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</si>
  <si>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</si>
  <si>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</si>
  <si>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</si>
  <si>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</si>
  <si>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</si>
  <si>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</si>
  <si>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</si>
  <si>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</si>
  <si>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</si>
  <si>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</si>
  <si>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</si>
  <si>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</si>
  <si>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</si>
  <si>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</si>
  <si>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</si>
  <si>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</si>
  <si>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</si>
  <si>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</si>
  <si>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</si>
  <si>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</si>
  <si>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</si>
  <si>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</si>
  <si>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</si>
  <si>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</si>
  <si>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активн.</t>
  </si>
  <si>
    <t>реактивн.</t>
  </si>
  <si>
    <t>расчётный коэф.</t>
  </si>
  <si>
    <t>итого</t>
  </si>
  <si>
    <t>400/5</t>
  </si>
  <si>
    <t>время</t>
  </si>
  <si>
    <t xml:space="preserve">     тр-ры тока</t>
  </si>
  <si>
    <t>300/5</t>
  </si>
  <si>
    <t>ВЕДОМОСТЬ</t>
  </si>
  <si>
    <t>200/5</t>
  </si>
  <si>
    <t xml:space="preserve">      показания</t>
  </si>
  <si>
    <t xml:space="preserve">       эл.счетчика</t>
  </si>
  <si>
    <t xml:space="preserve">         показания</t>
  </si>
  <si>
    <t xml:space="preserve">      нагрузка</t>
  </si>
  <si>
    <t xml:space="preserve">       показания</t>
  </si>
  <si>
    <t xml:space="preserve">    эл.счетчика</t>
  </si>
  <si>
    <t xml:space="preserve">     эл.счетчика</t>
  </si>
  <si>
    <t xml:space="preserve">        нагрузка</t>
  </si>
  <si>
    <t xml:space="preserve">       нагрузка</t>
  </si>
  <si>
    <t xml:space="preserve">      эл.счетчика</t>
  </si>
  <si>
    <t xml:space="preserve">         нагрузка</t>
  </si>
  <si>
    <t xml:space="preserve">         эл.счетчика</t>
  </si>
  <si>
    <t xml:space="preserve">        эл.счетчика</t>
  </si>
  <si>
    <t xml:space="preserve">        показания</t>
  </si>
  <si>
    <t xml:space="preserve">          нагрузка</t>
  </si>
  <si>
    <t xml:space="preserve">            нагрузка</t>
  </si>
  <si>
    <t>150/5</t>
  </si>
  <si>
    <t>ИТОГО по фидерам :</t>
  </si>
  <si>
    <t xml:space="preserve">Ввод </t>
  </si>
  <si>
    <t>3000</t>
  </si>
  <si>
    <t xml:space="preserve">ИТОГО по  </t>
  </si>
  <si>
    <t>всем фидерам</t>
  </si>
  <si>
    <t>cosф</t>
  </si>
  <si>
    <t>03-30</t>
  </si>
  <si>
    <t>04-30</t>
  </si>
  <si>
    <t>10-30</t>
  </si>
  <si>
    <t>Главный инженер</t>
  </si>
  <si>
    <t>20/5</t>
  </si>
  <si>
    <t>1400</t>
  </si>
  <si>
    <t xml:space="preserve">     ПС "Карьер" 35/6 кВ</t>
  </si>
  <si>
    <t>кВт</t>
  </si>
  <si>
    <t>квар</t>
  </si>
  <si>
    <t>кВт·ч</t>
  </si>
  <si>
    <t>квар·ч</t>
  </si>
  <si>
    <t>Ф-1 "Город"</t>
  </si>
  <si>
    <t>ПС "Уссури" 35/10 кВ</t>
  </si>
  <si>
    <t>Ф-8 "Город"</t>
  </si>
  <si>
    <t>ВЛ-35 кВ Лесозаводск – ГДЗ цепь 1</t>
  </si>
  <si>
    <t>ВЛ-35 кВ Лесозаводск – ГДЗ цепь 2</t>
  </si>
  <si>
    <t>220/35/10 кВ</t>
  </si>
  <si>
    <t>ПС "Лесозаводск"</t>
  </si>
  <si>
    <t>Ф-5 "УПТК"</t>
  </si>
  <si>
    <t>Ф-6 "Больничный комплекс"</t>
  </si>
  <si>
    <t>Ф-8 "Левобережье"</t>
  </si>
  <si>
    <t>Ф-10 "Город"</t>
  </si>
  <si>
    <t>Ф-11 "Гор. Больница"</t>
  </si>
  <si>
    <t>Ф-12 "Филаретовка"</t>
  </si>
  <si>
    <t>Ф-14 "Водозабор"</t>
  </si>
  <si>
    <t>Ф-16 "ЦРП Ружино"</t>
  </si>
  <si>
    <t>Ф-19 "ЦРП Будника"</t>
  </si>
  <si>
    <t>Ф-21 "Ружино"</t>
  </si>
  <si>
    <t>Ф-22 "Ружино Х/З"</t>
  </si>
  <si>
    <t>Ф-4 РЕЗЕРВ</t>
  </si>
  <si>
    <t>ПС "Лесозаводск" 220/35/10 кВ</t>
  </si>
  <si>
    <t>21-30</t>
  </si>
  <si>
    <t>22-30</t>
  </si>
  <si>
    <t>Ф-9 "Гарнизон"</t>
  </si>
  <si>
    <t>№ 811090882</t>
  </si>
  <si>
    <t>№ 803111489</t>
  </si>
  <si>
    <t>Чернодед А.А.</t>
  </si>
  <si>
    <t>потребителям</t>
  </si>
  <si>
    <t xml:space="preserve">выдано </t>
  </si>
  <si>
    <t>эл.счетчика</t>
  </si>
  <si>
    <t>показания</t>
  </si>
  <si>
    <t>11-30</t>
  </si>
  <si>
    <t>16-30</t>
  </si>
  <si>
    <t>17-30</t>
  </si>
  <si>
    <t>Итого:</t>
  </si>
  <si>
    <t>кВт.ч</t>
  </si>
  <si>
    <t>кВар.ч</t>
  </si>
  <si>
    <t>21000</t>
  </si>
  <si>
    <t>№ 1156265</t>
  </si>
  <si>
    <t>№  1215817</t>
  </si>
  <si>
    <t xml:space="preserve">Главный инженер </t>
  </si>
  <si>
    <t>=(C43-C11)*D6</t>
  </si>
  <si>
    <t xml:space="preserve"> </t>
  </si>
  <si>
    <t>нагрузка</t>
  </si>
  <si>
    <t>№ 1316223</t>
  </si>
  <si>
    <t>№ 1316243</t>
  </si>
  <si>
    <t>№ 1316237</t>
  </si>
  <si>
    <t>№ 1316230</t>
  </si>
  <si>
    <t>№ 1316236</t>
  </si>
  <si>
    <t>№ 1316233</t>
  </si>
  <si>
    <t>№ 1316238</t>
  </si>
  <si>
    <t>№ 1316235</t>
  </si>
  <si>
    <t>№ 1316224</t>
  </si>
  <si>
    <t>№ 1316239</t>
  </si>
  <si>
    <t>№ 1316242</t>
  </si>
  <si>
    <t>№ 1316241</t>
  </si>
  <si>
    <t>№ 1316232</t>
  </si>
  <si>
    <t>№ 10035091</t>
  </si>
  <si>
    <t>6600</t>
  </si>
  <si>
    <t>8800</t>
  </si>
  <si>
    <t>4400</t>
  </si>
  <si>
    <t>3300</t>
  </si>
  <si>
    <r>
      <t xml:space="preserve">замера нагрузок в контрольный день  </t>
    </r>
    <r>
      <rPr>
        <b/>
        <u val="single"/>
        <sz val="11"/>
        <rFont val="Times New Roman"/>
        <family val="1"/>
      </rPr>
      <t>21</t>
    </r>
    <r>
      <rPr>
        <b/>
        <i/>
        <u val="single"/>
        <sz val="11"/>
        <rFont val="Times New Roman"/>
        <family val="1"/>
      </rPr>
      <t xml:space="preserve"> декабря 2022 г.</t>
    </r>
    <r>
      <rPr>
        <sz val="11"/>
        <rFont val="Times New Roman"/>
        <family val="1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</si>
  <si>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i/>
        <u val="single"/>
        <sz val="10"/>
        <rFont val="Times New Roman"/>
        <family val="1"/>
      </rPr>
      <t>21 декабря 2022 г.</t>
    </r>
    <r>
      <rPr>
        <sz val="10"/>
        <rFont val="Times New Roman"/>
        <family val="1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</si>
  <si>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i/>
        <u val="single"/>
        <sz val="11"/>
        <rFont val="Times New Roman"/>
        <family val="1"/>
      </rPr>
      <t>21 декабря 2022 г.</t>
    </r>
    <r>
      <rPr>
        <sz val="11"/>
        <rFont val="Times New Roman"/>
        <family val="1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</si>
  <si>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u val="single"/>
        <sz val="10"/>
        <rFont val="Times New Roman"/>
        <family val="1"/>
      </rPr>
      <t>21 декабря 2022 г.</t>
    </r>
    <r>
      <rPr>
        <sz val="10"/>
        <rFont val="Times New Roman"/>
        <family val="1"/>
      </rPr>
      <t xml:space="preserve">  по ООО "Коммунальные сети"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</si>
</sst>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#,##0.000"/>
    <numFmt numFmtId="181" formatCode="#,##0.00&quot;р.&quot;"/>
    <numFmt numFmtId="182" formatCode="0.00000"/>
    <numFmt numFmtId="183" formatCode="#,##0.0000"/>
    <numFmt numFmtId="184" formatCode="#,##0.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49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49" fontId="1" fillId="0" borderId="26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/>
    </xf>
    <xf numFmtId="49" fontId="1" fillId="0" borderId="36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49" fontId="1" fillId="0" borderId="40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49" fontId="1" fillId="0" borderId="42" xfId="0" applyNumberFormat="1" applyFont="1" applyFill="1" applyBorder="1" applyAlignment="1">
      <alignment/>
    </xf>
    <xf numFmtId="49" fontId="1" fillId="0" borderId="43" xfId="0" applyNumberFormat="1" applyFont="1" applyFill="1" applyBorder="1" applyAlignment="1">
      <alignment/>
    </xf>
    <xf numFmtId="49" fontId="1" fillId="0" borderId="44" xfId="0" applyNumberFormat="1" applyFont="1" applyFill="1" applyBorder="1" applyAlignment="1">
      <alignment/>
    </xf>
    <xf numFmtId="49" fontId="1" fillId="0" borderId="45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/>
    </xf>
    <xf numFmtId="4" fontId="1" fillId="0" borderId="5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49" fontId="1" fillId="0" borderId="4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4" fontId="6" fillId="0" borderId="48" xfId="0" applyNumberFormat="1" applyFont="1" applyFill="1" applyBorder="1" applyAlignment="1">
      <alignment horizontal="center" wrapText="1"/>
    </xf>
    <xf numFmtId="2" fontId="6" fillId="0" borderId="48" xfId="0" applyNumberFormat="1" applyFont="1" applyFill="1" applyBorder="1" applyAlignment="1">
      <alignment horizontal="center" wrapText="1"/>
    </xf>
    <xf numFmtId="4" fontId="1" fillId="0" borderId="48" xfId="0" applyNumberFormat="1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4" fontId="6" fillId="0" borderId="24" xfId="0" applyNumberFormat="1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4" fontId="6" fillId="0" borderId="50" xfId="0" applyNumberFormat="1" applyFont="1" applyFill="1" applyBorder="1" applyAlignment="1">
      <alignment horizontal="center" wrapText="1"/>
    </xf>
    <xf numFmtId="2" fontId="6" fillId="0" borderId="50" xfId="0" applyNumberFormat="1" applyFont="1" applyFill="1" applyBorder="1" applyAlignment="1">
      <alignment horizontal="center" wrapText="1"/>
    </xf>
    <xf numFmtId="49" fontId="5" fillId="0" borderId="53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top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2" fillId="0" borderId="5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0" fontId="1" fillId="0" borderId="28" xfId="0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5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/>
    </xf>
    <xf numFmtId="4" fontId="5" fillId="0" borderId="48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4" fontId="5" fillId="0" borderId="5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2" fontId="1" fillId="0" borderId="6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2" fillId="0" borderId="55" xfId="0" applyNumberFormat="1" applyFont="1" applyFill="1" applyBorder="1" applyAlignment="1">
      <alignment horizontal="center" vertical="center"/>
    </xf>
    <xf numFmtId="4" fontId="5" fillId="0" borderId="55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top"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49" fontId="1" fillId="0" borderId="3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2" fontId="0" fillId="0" borderId="2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0" xfId="0" applyNumberFormat="1" applyBorder="1" applyAlignment="1">
      <alignment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top"/>
    </xf>
    <xf numFmtId="4" fontId="3" fillId="0" borderId="49" xfId="0" applyNumberFormat="1" applyFont="1" applyFill="1" applyBorder="1" applyAlignment="1">
      <alignment horizontal="center" vertical="center"/>
    </xf>
    <xf numFmtId="2" fontId="0" fillId="0" borderId="70" xfId="0" applyNumberFormat="1" applyBorder="1" applyAlignment="1">
      <alignment/>
    </xf>
    <xf numFmtId="2" fontId="0" fillId="0" borderId="66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71" xfId="0" applyNumberFormat="1" applyBorder="1" applyAlignment="1">
      <alignment/>
    </xf>
    <xf numFmtId="2" fontId="0" fillId="0" borderId="72" xfId="0" applyNumberFormat="1" applyBorder="1" applyAlignment="1">
      <alignment/>
    </xf>
    <xf numFmtId="2" fontId="0" fillId="0" borderId="73" xfId="0" applyNumberFormat="1" applyBorder="1" applyAlignment="1">
      <alignment/>
    </xf>
    <xf numFmtId="0" fontId="2" fillId="33" borderId="27" xfId="0" applyNumberFormat="1" applyFont="1" applyFill="1" applyBorder="1" applyAlignment="1">
      <alignment horizontal="center" vertical="top"/>
    </xf>
    <xf numFmtId="4" fontId="2" fillId="0" borderId="30" xfId="0" applyNumberFormat="1" applyFont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top"/>
    </xf>
    <xf numFmtId="4" fontId="2" fillId="0" borderId="63" xfId="0" applyNumberFormat="1" applyFont="1" applyBorder="1" applyAlignment="1">
      <alignment horizontal="center" vertical="center"/>
    </xf>
    <xf numFmtId="4" fontId="2" fillId="0" borderId="74" xfId="0" applyNumberFormat="1" applyFont="1" applyBorder="1" applyAlignment="1">
      <alignment horizontal="center" vertical="center"/>
    </xf>
    <xf numFmtId="0" fontId="2" fillId="33" borderId="7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76" xfId="0" applyNumberFormat="1" applyFont="1" applyFill="1" applyBorder="1" applyAlignment="1">
      <alignment horizontal="center" vertical="center"/>
    </xf>
    <xf numFmtId="49" fontId="1" fillId="0" borderId="75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69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 val="autoZero"/>
        <c:auto val="0"/>
        <c:lblOffset val="100"/>
        <c:tickLblSkip val="1"/>
        <c:noMultiLvlLbl val="0"/>
      </c:catAx>
      <c:valAx>
        <c:axId val="399559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Суточный график нагрузок п-ст "Лесозаводск" 220/35/10 (18 июня 2003г) по фидерам ОАО "Электросервис"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время, час.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 val="autoZero"/>
        <c:auto val="0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нагрузка, кВт.ч.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67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0916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62</xdr:col>
      <xdr:colOff>0</xdr:colOff>
      <xdr:row>0</xdr:row>
      <xdr:rowOff>0</xdr:rowOff>
    </xdr:from>
    <xdr:to>
      <xdr:col>70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091600" y="0"/>
        <a:ext cx="6096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2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3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4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5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6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7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8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9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0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1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2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3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4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>
      <xdr:nvSpPr>
        <xdr:cNvPr id="15" name="Line 26"/>
        <xdr:cNvSpPr>
          <a:spLocks/>
        </xdr:cNvSpPr>
      </xdr:nvSpPr>
      <xdr:spPr>
        <a:xfrm flipH="1">
          <a:off x="666750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>
      <xdr:nvSpPr>
        <xdr:cNvPr id="16" name="Line 51"/>
        <xdr:cNvSpPr>
          <a:spLocks/>
        </xdr:cNvSpPr>
      </xdr:nvSpPr>
      <xdr:spPr>
        <a:xfrm flipH="1">
          <a:off x="666750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0" zoomScaleSheetLayoutView="70" zoomScalePageLayoutView="0" workbookViewId="0" topLeftCell="A1">
      <selection activeCell="E11" sqref="E11"/>
    </sheetView>
  </sheetViews>
  <sheetFormatPr defaultColWidth="9.00390625" defaultRowHeight="12.75"/>
  <cols>
    <col min="1" max="1" width="8.25390625" style="6" customWidth="1"/>
    <col min="2" max="2" width="6.875" style="6" customWidth="1"/>
    <col min="3" max="3" width="9.25390625" style="6" customWidth="1"/>
    <col min="4" max="4" width="13.125" style="6" customWidth="1"/>
    <col min="5" max="5" width="12.00390625" style="6" customWidth="1"/>
    <col min="6" max="6" width="12.125" style="6" customWidth="1"/>
    <col min="7" max="7" width="12.625" style="6" customWidth="1"/>
    <col min="8" max="8" width="14.875" style="6" customWidth="1"/>
    <col min="9" max="9" width="11.00390625" style="6" customWidth="1"/>
    <col min="10" max="10" width="9.125" style="6" customWidth="1"/>
    <col min="11" max="11" width="8.25390625" style="6" customWidth="1"/>
    <col min="12" max="12" width="8.375" style="6" customWidth="1"/>
    <col min="13" max="13" width="7.375" style="6" customWidth="1"/>
    <col min="14" max="16384" width="9.125" style="6" customWidth="1"/>
  </cols>
  <sheetData>
    <row r="1" spans="1:13" s="162" customFormat="1" ht="15.75" customHeight="1">
      <c r="A1" s="263" t="s">
        <v>38</v>
      </c>
      <c r="B1" s="263"/>
      <c r="C1" s="263"/>
      <c r="D1" s="263"/>
      <c r="E1" s="263"/>
      <c r="F1" s="263"/>
      <c r="G1" s="263"/>
      <c r="H1" s="263"/>
      <c r="I1" s="161"/>
      <c r="J1" s="6"/>
      <c r="K1" s="161"/>
      <c r="L1" s="161"/>
      <c r="M1" s="161"/>
    </row>
    <row r="2" spans="1:13" s="162" customFormat="1" ht="15.75" customHeight="1">
      <c r="A2" s="262" t="s">
        <v>137</v>
      </c>
      <c r="B2" s="262"/>
      <c r="C2" s="262"/>
      <c r="D2" s="262"/>
      <c r="E2" s="262"/>
      <c r="F2" s="262"/>
      <c r="G2" s="262"/>
      <c r="H2" s="262"/>
      <c r="I2" s="161"/>
      <c r="J2" s="6"/>
      <c r="K2" s="161"/>
      <c r="L2" s="163"/>
      <c r="M2" s="161"/>
    </row>
    <row r="3" spans="1:13" s="162" customFormat="1" ht="15.75" customHeight="1">
      <c r="A3" s="161"/>
      <c r="B3" s="161"/>
      <c r="C3" s="161"/>
      <c r="D3" s="161"/>
      <c r="E3" s="161"/>
      <c r="F3" s="161"/>
      <c r="G3" s="161"/>
      <c r="H3" s="161"/>
      <c r="I3" s="161"/>
      <c r="J3" s="6"/>
      <c r="K3" s="161"/>
      <c r="L3" s="163"/>
      <c r="M3" s="161"/>
    </row>
    <row r="4" spans="1:13" s="162" customFormat="1" ht="15.75" customHeight="1" thickBot="1">
      <c r="A4" s="161"/>
      <c r="B4" s="161"/>
      <c r="C4" s="164" t="s">
        <v>69</v>
      </c>
      <c r="D4" s="161"/>
      <c r="E4" s="161"/>
      <c r="F4" s="165" t="s">
        <v>4</v>
      </c>
      <c r="G4" s="161"/>
      <c r="H4" s="161"/>
      <c r="I4" s="161"/>
      <c r="J4" s="6"/>
      <c r="K4" s="161"/>
      <c r="L4" s="161"/>
      <c r="M4" s="161"/>
    </row>
    <row r="5" spans="1:13" s="162" customFormat="1" ht="15.75" customHeight="1" thickBot="1">
      <c r="A5" s="163"/>
      <c r="B5" s="163"/>
      <c r="C5" s="266" t="s">
        <v>58</v>
      </c>
      <c r="D5" s="267"/>
      <c r="E5" s="267"/>
      <c r="F5" s="267"/>
      <c r="G5" s="268"/>
      <c r="H5" s="163"/>
      <c r="I5" s="163"/>
      <c r="J5" s="163"/>
      <c r="K5" s="163"/>
      <c r="L5" s="163"/>
      <c r="M5" s="163"/>
    </row>
    <row r="6" spans="1:13" s="162" customFormat="1" ht="15.75" customHeight="1" thickBot="1">
      <c r="A6" s="163"/>
      <c r="B6" s="163"/>
      <c r="C6" s="264" t="s">
        <v>35</v>
      </c>
      <c r="D6" s="178" t="s">
        <v>36</v>
      </c>
      <c r="E6" s="179"/>
      <c r="F6" s="178" t="s">
        <v>67</v>
      </c>
      <c r="G6" s="180"/>
      <c r="H6" s="271"/>
      <c r="I6" s="271"/>
      <c r="J6" s="163"/>
      <c r="K6" s="163"/>
      <c r="L6" s="163"/>
      <c r="M6" s="163"/>
    </row>
    <row r="7" spans="1:13" s="162" customFormat="1" ht="15.75" customHeight="1" thickBot="1">
      <c r="A7" s="163"/>
      <c r="B7" s="163"/>
      <c r="C7" s="265"/>
      <c r="D7" s="178" t="s">
        <v>32</v>
      </c>
      <c r="E7" s="179"/>
      <c r="F7" s="178" t="s">
        <v>68</v>
      </c>
      <c r="G7" s="180"/>
      <c r="H7" s="163"/>
      <c r="I7" s="163"/>
      <c r="J7" s="163"/>
      <c r="K7" s="163"/>
      <c r="L7" s="163"/>
      <c r="M7" s="163"/>
    </row>
    <row r="8" spans="1:13" s="162" customFormat="1" ht="15.75" customHeight="1">
      <c r="A8" s="163"/>
      <c r="B8" s="163"/>
      <c r="C8" s="265"/>
      <c r="D8" s="29" t="s">
        <v>42</v>
      </c>
      <c r="E8" s="30"/>
      <c r="F8" s="42" t="s">
        <v>43</v>
      </c>
      <c r="G8" s="43"/>
      <c r="H8" s="271"/>
      <c r="I8" s="271"/>
      <c r="J8" s="163"/>
      <c r="K8" s="163"/>
      <c r="L8" s="166"/>
      <c r="M8" s="163"/>
    </row>
    <row r="9" spans="1:13" s="162" customFormat="1" ht="15.75" customHeight="1" thickBot="1">
      <c r="A9" s="163"/>
      <c r="B9" s="163"/>
      <c r="C9" s="265"/>
      <c r="D9" s="93" t="s">
        <v>41</v>
      </c>
      <c r="E9" s="181"/>
      <c r="F9" s="93"/>
      <c r="G9" s="181"/>
      <c r="H9" s="271"/>
      <c r="I9" s="271"/>
      <c r="J9" s="163"/>
      <c r="K9" s="163"/>
      <c r="L9" s="163"/>
      <c r="M9" s="163"/>
    </row>
    <row r="10" spans="1:13" s="162" customFormat="1" ht="15.75" customHeight="1">
      <c r="A10" s="163"/>
      <c r="B10" s="163"/>
      <c r="C10" s="265"/>
      <c r="D10" s="269" t="s">
        <v>130</v>
      </c>
      <c r="E10" s="270"/>
      <c r="F10" s="117" t="s">
        <v>30</v>
      </c>
      <c r="G10" s="30" t="s">
        <v>31</v>
      </c>
      <c r="H10" s="163"/>
      <c r="I10" s="163"/>
      <c r="J10" s="163"/>
      <c r="K10" s="163"/>
      <c r="L10" s="163"/>
      <c r="M10" s="163"/>
    </row>
    <row r="11" spans="1:13" s="162" customFormat="1" ht="15.75" customHeight="1" thickBot="1">
      <c r="A11" s="163"/>
      <c r="B11" s="163"/>
      <c r="C11" s="265"/>
      <c r="D11" s="245" t="s">
        <v>30</v>
      </c>
      <c r="E11" s="246" t="s">
        <v>31</v>
      </c>
      <c r="F11" s="222" t="s">
        <v>70</v>
      </c>
      <c r="G11" s="43" t="s">
        <v>71</v>
      </c>
      <c r="H11" s="163"/>
      <c r="I11" s="163"/>
      <c r="J11" s="163"/>
      <c r="K11" s="163"/>
      <c r="L11" s="163"/>
      <c r="M11" s="163"/>
    </row>
    <row r="12" spans="1:13" s="162" customFormat="1" ht="15.75" customHeight="1">
      <c r="A12" s="167"/>
      <c r="B12" s="167"/>
      <c r="C12" s="223" t="s">
        <v>5</v>
      </c>
      <c r="D12" s="250">
        <v>4456.8183</v>
      </c>
      <c r="E12" s="250">
        <v>2629.8295</v>
      </c>
      <c r="F12" s="160"/>
      <c r="G12" s="160"/>
      <c r="H12" s="168"/>
      <c r="I12" s="163"/>
      <c r="J12" s="168"/>
      <c r="K12" s="168"/>
      <c r="L12" s="168"/>
      <c r="M12" s="168"/>
    </row>
    <row r="13" spans="1:13" s="162" customFormat="1" ht="15.75" customHeight="1">
      <c r="A13" s="167"/>
      <c r="B13" s="167"/>
      <c r="C13" s="1" t="s">
        <v>6</v>
      </c>
      <c r="D13" s="251">
        <v>4456.83</v>
      </c>
      <c r="E13" s="251">
        <v>2629.9074</v>
      </c>
      <c r="F13" s="169">
        <f>(D13-D12)*$F$7</f>
        <v>16.380000000026484</v>
      </c>
      <c r="G13" s="169">
        <f>(E13-E12)*$F$7</f>
        <v>109.06000000031781</v>
      </c>
      <c r="H13" s="170"/>
      <c r="I13" s="168"/>
      <c r="J13" s="171"/>
      <c r="K13" s="172"/>
      <c r="L13" s="168"/>
      <c r="M13" s="168"/>
    </row>
    <row r="14" spans="1:13" s="162" customFormat="1" ht="15.75" customHeight="1">
      <c r="A14" s="167"/>
      <c r="B14" s="167"/>
      <c r="C14" s="1" t="s">
        <v>7</v>
      </c>
      <c r="D14" s="251">
        <v>4456.8418</v>
      </c>
      <c r="E14" s="251">
        <v>2629.9853</v>
      </c>
      <c r="F14" s="169">
        <f>(D14-D13)*$F$7</f>
        <v>16.520000000309665</v>
      </c>
      <c r="G14" s="169">
        <f aca="true" t="shared" si="0" ref="G14:G22">(E14-E13)*$F$7</f>
        <v>109.05999999968117</v>
      </c>
      <c r="H14" s="170"/>
      <c r="I14" s="173"/>
      <c r="J14" s="171"/>
      <c r="K14" s="172"/>
      <c r="L14" s="168"/>
      <c r="M14" s="168"/>
    </row>
    <row r="15" spans="1:13" s="162" customFormat="1" ht="15.75" customHeight="1">
      <c r="A15" s="167"/>
      <c r="B15" s="167"/>
      <c r="C15" s="1" t="s">
        <v>8</v>
      </c>
      <c r="D15" s="251">
        <v>4456.8535</v>
      </c>
      <c r="E15" s="251">
        <v>2630.0631</v>
      </c>
      <c r="F15" s="169">
        <f>(D15-D14)*$F$7</f>
        <v>16.380000000026484</v>
      </c>
      <c r="G15" s="169">
        <f>(E15-E14)*$F$7</f>
        <v>108.92000000003463</v>
      </c>
      <c r="H15" s="170"/>
      <c r="I15" s="173"/>
      <c r="J15" s="171"/>
      <c r="K15" s="172"/>
      <c r="L15" s="168"/>
      <c r="M15" s="168"/>
    </row>
    <row r="16" spans="1:13" s="162" customFormat="1" ht="15.75" customHeight="1" thickBot="1">
      <c r="A16" s="167"/>
      <c r="B16" s="167"/>
      <c r="C16" s="2" t="s">
        <v>63</v>
      </c>
      <c r="D16" s="252">
        <v>4456.8593</v>
      </c>
      <c r="E16" s="252">
        <v>2630.1024</v>
      </c>
      <c r="F16" s="247"/>
      <c r="G16" s="247"/>
      <c r="H16" s="170"/>
      <c r="I16" s="173"/>
      <c r="J16" s="171"/>
      <c r="K16" s="172"/>
      <c r="L16" s="168"/>
      <c r="M16" s="168"/>
    </row>
    <row r="17" spans="1:13" s="162" customFormat="1" ht="15.75" customHeight="1" thickBot="1">
      <c r="A17" s="167"/>
      <c r="B17" s="167"/>
      <c r="C17" s="3" t="s">
        <v>9</v>
      </c>
      <c r="D17" s="253">
        <v>4456.8652</v>
      </c>
      <c r="E17" s="253">
        <v>2630.1418</v>
      </c>
      <c r="F17" s="249">
        <f>(D17-D15)*$F$7</f>
        <v>16.380000000026484</v>
      </c>
      <c r="G17" s="249">
        <f>(E17-E15)*$F$7</f>
        <v>110.18000000003667</v>
      </c>
      <c r="H17" s="170"/>
      <c r="I17" s="173"/>
      <c r="J17" s="171"/>
      <c r="K17" s="172"/>
      <c r="L17" s="168"/>
      <c r="M17" s="168"/>
    </row>
    <row r="18" spans="1:13" s="162" customFormat="1" ht="15.75" customHeight="1">
      <c r="A18" s="167"/>
      <c r="B18" s="167"/>
      <c r="C18" s="4" t="s">
        <v>64</v>
      </c>
      <c r="D18" s="250">
        <v>4456.8711</v>
      </c>
      <c r="E18" s="250">
        <v>2630.181</v>
      </c>
      <c r="F18" s="248"/>
      <c r="G18" s="248"/>
      <c r="H18" s="170"/>
      <c r="I18" s="173"/>
      <c r="J18" s="171"/>
      <c r="K18" s="172"/>
      <c r="L18" s="168"/>
      <c r="M18" s="168"/>
    </row>
    <row r="19" spans="1:13" s="162" customFormat="1" ht="15.75" customHeight="1">
      <c r="A19" s="167"/>
      <c r="B19" s="167"/>
      <c r="C19" s="1" t="s">
        <v>10</v>
      </c>
      <c r="D19" s="251">
        <v>4456.8771</v>
      </c>
      <c r="E19" s="251">
        <v>2630.2201</v>
      </c>
      <c r="F19" s="169">
        <f>(D19-D17)*$F$7</f>
        <v>16.659999999319552</v>
      </c>
      <c r="G19" s="169">
        <f>(E19-E17)*$F$7</f>
        <v>109.62000000017724</v>
      </c>
      <c r="H19" s="170"/>
      <c r="I19" s="173"/>
      <c r="J19" s="171"/>
      <c r="K19" s="172"/>
      <c r="L19" s="168"/>
      <c r="M19" s="168"/>
    </row>
    <row r="20" spans="1:13" s="162" customFormat="1" ht="15.75" customHeight="1">
      <c r="A20" s="167"/>
      <c r="B20" s="167"/>
      <c r="C20" s="1" t="s">
        <v>11</v>
      </c>
      <c r="D20" s="251">
        <v>4456.8899</v>
      </c>
      <c r="E20" s="251">
        <v>2630.2978</v>
      </c>
      <c r="F20" s="169">
        <f>(D20-D19)*$F$7</f>
        <v>17.920000000594882</v>
      </c>
      <c r="G20" s="169">
        <f t="shared" si="0"/>
        <v>108.77999999975145</v>
      </c>
      <c r="H20" s="170"/>
      <c r="I20" s="173"/>
      <c r="J20" s="171"/>
      <c r="K20" s="172"/>
      <c r="L20" s="168"/>
      <c r="M20" s="168"/>
    </row>
    <row r="21" spans="1:13" s="162" customFormat="1" ht="15.75" customHeight="1">
      <c r="A21" s="167"/>
      <c r="B21" s="167"/>
      <c r="C21" s="1" t="s">
        <v>12</v>
      </c>
      <c r="D21" s="251">
        <v>4456.9025</v>
      </c>
      <c r="E21" s="251">
        <v>2630.373</v>
      </c>
      <c r="F21" s="169">
        <f>(D21-D20)*$F$7</f>
        <v>17.64000000002852</v>
      </c>
      <c r="G21" s="169">
        <f t="shared" si="0"/>
        <v>105.2800000003117</v>
      </c>
      <c r="H21" s="170"/>
      <c r="I21" s="173"/>
      <c r="J21" s="171"/>
      <c r="K21" s="172"/>
      <c r="L21" s="168"/>
      <c r="M21" s="168"/>
    </row>
    <row r="22" spans="1:13" s="162" customFormat="1" ht="15.75" customHeight="1">
      <c r="A22" s="167"/>
      <c r="B22" s="167"/>
      <c r="C22" s="1" t="s">
        <v>13</v>
      </c>
      <c r="D22" s="251">
        <v>4456.9143</v>
      </c>
      <c r="E22" s="251">
        <v>2630.4485</v>
      </c>
      <c r="F22" s="169">
        <f>(D22-D21)*$F$7</f>
        <v>16.520000000309665</v>
      </c>
      <c r="G22" s="169">
        <f t="shared" si="0"/>
        <v>105.69999999988795</v>
      </c>
      <c r="H22" s="170"/>
      <c r="I22" s="173"/>
      <c r="J22" s="171"/>
      <c r="K22" s="172"/>
      <c r="L22" s="168"/>
      <c r="M22" s="168"/>
    </row>
    <row r="23" spans="1:13" s="162" customFormat="1" ht="15.75" customHeight="1">
      <c r="A23" s="167"/>
      <c r="B23" s="167"/>
      <c r="C23" s="1" t="s">
        <v>14</v>
      </c>
      <c r="D23" s="251">
        <v>4456.9258</v>
      </c>
      <c r="E23" s="251">
        <v>2630.5203</v>
      </c>
      <c r="F23" s="169">
        <f>(D23-D22)*$F$7</f>
        <v>16.099999999460124</v>
      </c>
      <c r="G23" s="169">
        <f>(E23-E22)*$F$7</f>
        <v>100.52000000023327</v>
      </c>
      <c r="H23" s="170"/>
      <c r="I23" s="173"/>
      <c r="J23" s="171"/>
      <c r="K23" s="172"/>
      <c r="L23" s="168"/>
      <c r="M23" s="168"/>
    </row>
    <row r="24" spans="1:13" s="162" customFormat="1" ht="15.75" customHeight="1">
      <c r="A24" s="167"/>
      <c r="B24" s="167"/>
      <c r="C24" s="1" t="s">
        <v>15</v>
      </c>
      <c r="D24" s="251">
        <v>4456.9372</v>
      </c>
      <c r="E24" s="251">
        <v>2630.591</v>
      </c>
      <c r="F24" s="169">
        <f>(D24-D23)*$F$7</f>
        <v>15.960000000450236</v>
      </c>
      <c r="G24" s="169">
        <f>(E24-E23)*$F$7</f>
        <v>98.97999999966487</v>
      </c>
      <c r="H24" s="170"/>
      <c r="I24" s="173"/>
      <c r="J24" s="171"/>
      <c r="K24" s="172"/>
      <c r="L24" s="168"/>
      <c r="M24" s="168"/>
    </row>
    <row r="25" spans="1:13" s="162" customFormat="1" ht="15.75" customHeight="1" thickBot="1">
      <c r="A25" s="167"/>
      <c r="B25" s="167"/>
      <c r="C25" s="2" t="s">
        <v>65</v>
      </c>
      <c r="D25" s="252">
        <v>4456.9429</v>
      </c>
      <c r="E25" s="252">
        <v>2630.6257</v>
      </c>
      <c r="F25" s="247"/>
      <c r="G25" s="247"/>
      <c r="H25" s="170"/>
      <c r="I25" s="173"/>
      <c r="J25" s="171"/>
      <c r="K25" s="172"/>
      <c r="L25" s="168"/>
      <c r="M25" s="168"/>
    </row>
    <row r="26" spans="1:13" s="162" customFormat="1" ht="15.75" customHeight="1" thickBot="1">
      <c r="A26" s="167"/>
      <c r="B26" s="167"/>
      <c r="C26" s="3" t="s">
        <v>16</v>
      </c>
      <c r="D26" s="253">
        <v>4456.9487</v>
      </c>
      <c r="E26" s="253">
        <v>2630.6601</v>
      </c>
      <c r="F26" s="249">
        <f>(D26-D24)*$F$7</f>
        <v>16.099999999460124</v>
      </c>
      <c r="G26" s="249">
        <f>(E26-E24)*$F$7</f>
        <v>96.74000000022716</v>
      </c>
      <c r="H26" s="170"/>
      <c r="I26" s="173"/>
      <c r="J26" s="171"/>
      <c r="K26" s="172"/>
      <c r="L26" s="168"/>
      <c r="M26" s="168"/>
    </row>
    <row r="27" spans="1:13" s="162" customFormat="1" ht="15.75" customHeight="1">
      <c r="A27" s="167"/>
      <c r="B27" s="167"/>
      <c r="C27" s="4" t="s">
        <v>104</v>
      </c>
      <c r="D27" s="250">
        <v>4456.9543</v>
      </c>
      <c r="E27" s="250">
        <v>2630.6945</v>
      </c>
      <c r="F27" s="248"/>
      <c r="G27" s="248"/>
      <c r="H27" s="170"/>
      <c r="I27" s="173"/>
      <c r="J27" s="171"/>
      <c r="K27" s="172"/>
      <c r="L27" s="168"/>
      <c r="M27" s="168"/>
    </row>
    <row r="28" spans="1:13" s="162" customFormat="1" ht="15.75" customHeight="1">
      <c r="A28" s="167"/>
      <c r="B28" s="167"/>
      <c r="C28" s="1" t="s">
        <v>17</v>
      </c>
      <c r="D28" s="251">
        <v>4456.96</v>
      </c>
      <c r="E28" s="251">
        <v>2630.7299</v>
      </c>
      <c r="F28" s="169">
        <f>(D28-D26)*$F$7</f>
        <v>15.820000000167056</v>
      </c>
      <c r="G28" s="169">
        <f>(E28-E26)*$F$7</f>
        <v>97.71999999966283</v>
      </c>
      <c r="H28" s="170"/>
      <c r="I28" s="173"/>
      <c r="J28" s="171"/>
      <c r="K28" s="172"/>
      <c r="L28" s="168"/>
      <c r="M28" s="168"/>
    </row>
    <row r="29" spans="1:13" s="162" customFormat="1" ht="15.75" customHeight="1">
      <c r="A29" s="167"/>
      <c r="B29" s="167"/>
      <c r="C29" s="1" t="s">
        <v>18</v>
      </c>
      <c r="D29" s="251">
        <v>4456.9717</v>
      </c>
      <c r="E29" s="251">
        <v>2630.8042</v>
      </c>
      <c r="F29" s="169">
        <f aca="true" t="shared" si="1" ref="F29:G32">(D29-D28)*$F$7</f>
        <v>16.380000000026484</v>
      </c>
      <c r="G29" s="169">
        <f t="shared" si="1"/>
        <v>104.02000000030966</v>
      </c>
      <c r="H29" s="170"/>
      <c r="I29" s="173"/>
      <c r="J29" s="171"/>
      <c r="K29" s="172"/>
      <c r="L29" s="168"/>
      <c r="M29" s="168"/>
    </row>
    <row r="30" spans="1:13" s="162" customFormat="1" ht="15.75" customHeight="1">
      <c r="A30" s="167"/>
      <c r="B30" s="167"/>
      <c r="C30" s="1" t="s">
        <v>19</v>
      </c>
      <c r="D30" s="251">
        <v>4456.9829</v>
      </c>
      <c r="E30" s="251">
        <v>2630.876</v>
      </c>
      <c r="F30" s="169">
        <f t="shared" si="1"/>
        <v>15.679999999883876</v>
      </c>
      <c r="G30" s="169">
        <f t="shared" si="1"/>
        <v>100.52000000023327</v>
      </c>
      <c r="H30" s="170"/>
      <c r="I30" s="173"/>
      <c r="J30" s="171"/>
      <c r="K30" s="172"/>
      <c r="L30" s="168"/>
      <c r="M30" s="168"/>
    </row>
    <row r="31" spans="1:13" s="162" customFormat="1" ht="15.75" customHeight="1">
      <c r="A31" s="167"/>
      <c r="B31" s="167"/>
      <c r="C31" s="1" t="s">
        <v>20</v>
      </c>
      <c r="D31" s="251">
        <v>4456.994</v>
      </c>
      <c r="E31" s="251">
        <v>2630.948</v>
      </c>
      <c r="F31" s="169">
        <f t="shared" si="1"/>
        <v>15.539999999600695</v>
      </c>
      <c r="G31" s="169">
        <f t="shared" si="1"/>
        <v>100.79999999952634</v>
      </c>
      <c r="H31" s="170"/>
      <c r="I31" s="173"/>
      <c r="J31" s="171"/>
      <c r="K31" s="172"/>
      <c r="L31" s="168"/>
      <c r="M31" s="168"/>
    </row>
    <row r="32" spans="1:13" s="162" customFormat="1" ht="15.75" customHeight="1">
      <c r="A32" s="167"/>
      <c r="B32" s="167"/>
      <c r="C32" s="1" t="s">
        <v>21</v>
      </c>
      <c r="D32" s="251">
        <v>4457.0055</v>
      </c>
      <c r="E32" s="251">
        <v>2631.0218</v>
      </c>
      <c r="F32" s="169">
        <f t="shared" si="1"/>
        <v>16.100000000733417</v>
      </c>
      <c r="G32" s="169">
        <f t="shared" si="1"/>
        <v>103.32000000016706</v>
      </c>
      <c r="H32" s="170"/>
      <c r="I32" s="173"/>
      <c r="J32" s="171"/>
      <c r="K32" s="172"/>
      <c r="L32" s="163"/>
      <c r="M32" s="163"/>
    </row>
    <row r="33" spans="1:13" s="162" customFormat="1" ht="15.75" customHeight="1" thickBot="1">
      <c r="A33" s="167"/>
      <c r="B33" s="167"/>
      <c r="C33" s="2" t="s">
        <v>105</v>
      </c>
      <c r="D33" s="252">
        <v>4457.0111</v>
      </c>
      <c r="E33" s="252">
        <v>2631.0584</v>
      </c>
      <c r="F33" s="247"/>
      <c r="G33" s="247"/>
      <c r="H33" s="170"/>
      <c r="I33" s="173"/>
      <c r="J33" s="171"/>
      <c r="K33" s="172"/>
      <c r="L33" s="163"/>
      <c r="M33" s="163"/>
    </row>
    <row r="34" spans="1:13" s="162" customFormat="1" ht="15.75" customHeight="1" thickBot="1">
      <c r="A34" s="167"/>
      <c r="B34" s="167"/>
      <c r="C34" s="3" t="s">
        <v>22</v>
      </c>
      <c r="D34" s="253">
        <v>4457.0168</v>
      </c>
      <c r="E34" s="253">
        <v>2631.0953</v>
      </c>
      <c r="F34" s="249">
        <f>(D34-D32)*$F$7</f>
        <v>15.820000000167056</v>
      </c>
      <c r="G34" s="249">
        <f>(E34-E32)*$F$7</f>
        <v>102.89999999995416</v>
      </c>
      <c r="H34" s="170"/>
      <c r="I34" s="173"/>
      <c r="J34" s="171"/>
      <c r="K34" s="172"/>
      <c r="L34" s="174"/>
      <c r="M34" s="174"/>
    </row>
    <row r="35" spans="1:15" s="162" customFormat="1" ht="15.75" customHeight="1">
      <c r="A35" s="167"/>
      <c r="B35" s="167"/>
      <c r="C35" s="4" t="s">
        <v>106</v>
      </c>
      <c r="D35" s="250">
        <v>4457.0225</v>
      </c>
      <c r="E35" s="250">
        <v>2631.1326</v>
      </c>
      <c r="F35" s="248"/>
      <c r="G35" s="248"/>
      <c r="H35" s="170"/>
      <c r="I35" s="173"/>
      <c r="J35" s="171"/>
      <c r="K35" s="172"/>
      <c r="L35" s="174"/>
      <c r="M35" s="174"/>
      <c r="O35" s="167"/>
    </row>
    <row r="36" spans="1:15" s="162" customFormat="1" ht="15.75" customHeight="1">
      <c r="A36" s="167"/>
      <c r="B36" s="167"/>
      <c r="C36" s="1" t="s">
        <v>23</v>
      </c>
      <c r="D36" s="251">
        <v>4457.0282</v>
      </c>
      <c r="E36" s="251">
        <v>2631.1698</v>
      </c>
      <c r="F36" s="169">
        <f>(D36-D34)*$F$7</f>
        <v>15.959999999176944</v>
      </c>
      <c r="G36" s="169">
        <f>(E36-E34)*$F$7</f>
        <v>104.30000000023938</v>
      </c>
      <c r="H36" s="170"/>
      <c r="I36" s="173"/>
      <c r="J36" s="171"/>
      <c r="K36" s="172"/>
      <c r="L36" s="174"/>
      <c r="M36" s="174"/>
      <c r="O36" s="167"/>
    </row>
    <row r="37" spans="1:13" s="162" customFormat="1" ht="15.75" customHeight="1">
      <c r="A37" s="167"/>
      <c r="B37" s="167"/>
      <c r="C37" s="1" t="s">
        <v>24</v>
      </c>
      <c r="D37" s="251">
        <v>4457.0395</v>
      </c>
      <c r="E37" s="251">
        <v>2631.2426</v>
      </c>
      <c r="F37" s="169">
        <f aca="true" t="shared" si="2" ref="F37:G39">(D37-D36)*$F$7</f>
        <v>15.820000000167056</v>
      </c>
      <c r="G37" s="169">
        <f t="shared" si="2"/>
        <v>101.91999999988184</v>
      </c>
      <c r="H37" s="170"/>
      <c r="I37" s="173"/>
      <c r="J37" s="171"/>
      <c r="K37" s="172"/>
      <c r="L37" s="174"/>
      <c r="M37" s="174"/>
    </row>
    <row r="38" spans="1:13" s="162" customFormat="1" ht="15.75" customHeight="1">
      <c r="A38" s="167"/>
      <c r="B38" s="167"/>
      <c r="C38" s="1" t="s">
        <v>25</v>
      </c>
      <c r="D38" s="251">
        <v>4457.051</v>
      </c>
      <c r="E38" s="251">
        <v>2631.3171</v>
      </c>
      <c r="F38" s="169">
        <f t="shared" si="2"/>
        <v>16.100000000733417</v>
      </c>
      <c r="G38" s="169">
        <f t="shared" si="2"/>
        <v>104.30000000023938</v>
      </c>
      <c r="H38" s="170"/>
      <c r="I38" s="173"/>
      <c r="J38" s="171"/>
      <c r="K38" s="172"/>
      <c r="L38" s="174"/>
      <c r="M38" s="174"/>
    </row>
    <row r="39" spans="1:13" s="162" customFormat="1" ht="15.75" customHeight="1">
      <c r="A39" s="167"/>
      <c r="B39" s="167"/>
      <c r="C39" s="1" t="s">
        <v>26</v>
      </c>
      <c r="D39" s="251">
        <v>4457.0622</v>
      </c>
      <c r="E39" s="251">
        <v>2631.3926</v>
      </c>
      <c r="F39" s="169">
        <f t="shared" si="2"/>
        <v>15.679999999883876</v>
      </c>
      <c r="G39" s="169">
        <f t="shared" si="2"/>
        <v>105.69999999988795</v>
      </c>
      <c r="H39" s="170"/>
      <c r="I39" s="173"/>
      <c r="J39" s="171"/>
      <c r="K39" s="172"/>
      <c r="L39" s="174"/>
      <c r="M39" s="174"/>
    </row>
    <row r="40" spans="1:13" s="162" customFormat="1" ht="15.75" customHeight="1" thickBot="1">
      <c r="A40" s="167"/>
      <c r="B40" s="167"/>
      <c r="C40" s="2" t="s">
        <v>94</v>
      </c>
      <c r="D40" s="252">
        <v>4457.067</v>
      </c>
      <c r="E40" s="252">
        <v>2631.4307</v>
      </c>
      <c r="F40" s="247"/>
      <c r="G40" s="247"/>
      <c r="H40" s="170"/>
      <c r="I40" s="173"/>
      <c r="J40" s="171"/>
      <c r="K40" s="172"/>
      <c r="L40" s="174"/>
      <c r="M40" s="174"/>
    </row>
    <row r="41" spans="1:13" s="162" customFormat="1" ht="15.75" customHeight="1" thickBot="1">
      <c r="A41" s="167"/>
      <c r="B41" s="167"/>
      <c r="C41" s="3" t="s">
        <v>27</v>
      </c>
      <c r="D41" s="253">
        <v>4457.0726</v>
      </c>
      <c r="E41" s="253">
        <v>2631.4692</v>
      </c>
      <c r="F41" s="249">
        <f>(D41-D39)*$F$7</f>
        <v>14.560000000165019</v>
      </c>
      <c r="G41" s="249">
        <f>(E41-E39)*$F$7</f>
        <v>107.2399999998197</v>
      </c>
      <c r="H41" s="170"/>
      <c r="I41" s="173"/>
      <c r="J41" s="171"/>
      <c r="K41" s="172"/>
      <c r="L41" s="174"/>
      <c r="M41" s="174"/>
    </row>
    <row r="42" spans="1:13" s="162" customFormat="1" ht="15.75" customHeight="1">
      <c r="A42" s="167"/>
      <c r="B42" s="167"/>
      <c r="C42" s="223" t="s">
        <v>95</v>
      </c>
      <c r="D42" s="254">
        <v>4457.0784</v>
      </c>
      <c r="E42" s="254">
        <v>2631.5076</v>
      </c>
      <c r="F42" s="160"/>
      <c r="G42" s="160"/>
      <c r="H42" s="170"/>
      <c r="I42" s="173"/>
      <c r="J42" s="171"/>
      <c r="K42" s="172"/>
      <c r="L42" s="174"/>
      <c r="M42" s="174"/>
    </row>
    <row r="43" spans="1:13" s="162" customFormat="1" ht="15.75" customHeight="1">
      <c r="A43" s="161"/>
      <c r="B43" s="161"/>
      <c r="C43" s="1" t="s">
        <v>28</v>
      </c>
      <c r="D43" s="251">
        <v>4457.0842</v>
      </c>
      <c r="E43" s="251">
        <v>2631.5469</v>
      </c>
      <c r="F43" s="169">
        <f>(D43-D41)*$F$7</f>
        <v>16.239999999743304</v>
      </c>
      <c r="G43" s="169">
        <f>(E43-E41)*$F$7</f>
        <v>108.77999999975145</v>
      </c>
      <c r="H43" s="161"/>
      <c r="I43" s="173"/>
      <c r="J43" s="161"/>
      <c r="K43" s="161"/>
      <c r="L43" s="6"/>
      <c r="M43" s="6"/>
    </row>
    <row r="44" spans="1:13" s="162" customFormat="1" ht="15.75" customHeight="1" thickBot="1">
      <c r="A44" s="161"/>
      <c r="B44" s="161"/>
      <c r="C44" s="5" t="s">
        <v>29</v>
      </c>
      <c r="D44" s="255">
        <v>4457.0957</v>
      </c>
      <c r="E44" s="255">
        <v>2631.625</v>
      </c>
      <c r="F44" s="175">
        <f>(D44-D43)*$F$7</f>
        <v>16.099999999460124</v>
      </c>
      <c r="G44" s="175">
        <f>(E44-E43)*$F$7</f>
        <v>109.34000000024753</v>
      </c>
      <c r="H44" s="161"/>
      <c r="I44" s="161"/>
      <c r="J44" s="161"/>
      <c r="K44" s="161"/>
      <c r="L44" s="6"/>
      <c r="M44" s="6"/>
    </row>
    <row r="45" spans="1:13" s="162" customFormat="1" ht="15.75" customHeight="1" thickBot="1">
      <c r="A45" s="6"/>
      <c r="B45" s="6"/>
      <c r="C45" s="6"/>
      <c r="D45" s="10"/>
      <c r="E45" s="10" t="s">
        <v>107</v>
      </c>
      <c r="F45" s="200">
        <f>SUM(F13:F44)</f>
        <v>388.35999999992055</v>
      </c>
      <c r="G45" s="200">
        <f>SUM(G13:G44)</f>
        <v>2513.7000000002445</v>
      </c>
      <c r="H45" s="10"/>
      <c r="I45" s="161"/>
      <c r="J45" s="6"/>
      <c r="K45" s="6"/>
      <c r="L45" s="6"/>
      <c r="M45" s="6"/>
    </row>
    <row r="46" spans="1:13" s="162" customFormat="1" ht="15.75" customHeight="1">
      <c r="A46" s="6"/>
      <c r="B46" s="6"/>
      <c r="C46" s="6"/>
      <c r="D46" s="6"/>
      <c r="E46" s="7"/>
      <c r="F46" s="177" t="s">
        <v>108</v>
      </c>
      <c r="G46" s="177" t="s">
        <v>109</v>
      </c>
      <c r="H46" s="6"/>
      <c r="I46" s="6"/>
      <c r="J46" s="6"/>
      <c r="K46" s="6"/>
      <c r="L46" s="6"/>
      <c r="M46" s="6"/>
    </row>
    <row r="47" spans="1:13" s="162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162" customFormat="1" ht="15.75" customHeight="1">
      <c r="A48" s="6"/>
      <c r="B48" s="6"/>
      <c r="C48" s="6"/>
      <c r="D48" s="176"/>
      <c r="E48" s="176"/>
      <c r="F48" s="176"/>
      <c r="G48" s="176"/>
      <c r="H48" s="176"/>
      <c r="I48" s="6"/>
      <c r="J48" s="6"/>
      <c r="K48" s="6"/>
      <c r="L48" s="6"/>
      <c r="M48" s="6"/>
    </row>
    <row r="49" spans="4:8" ht="15">
      <c r="D49" s="176"/>
      <c r="E49" s="177" t="s">
        <v>66</v>
      </c>
      <c r="F49" s="177"/>
      <c r="G49" s="177"/>
      <c r="H49" s="177" t="s">
        <v>99</v>
      </c>
    </row>
    <row r="51" spans="4:5" ht="15">
      <c r="D51" s="182"/>
      <c r="E51" s="182"/>
    </row>
    <row r="52" spans="5:6" ht="15">
      <c r="E52" s="161"/>
      <c r="F52" s="25"/>
    </row>
    <row r="53" ht="15">
      <c r="E53" s="161"/>
    </row>
    <row r="54" ht="15">
      <c r="E54" s="161"/>
    </row>
  </sheetData>
  <sheetProtection/>
  <mergeCells count="8">
    <mergeCell ref="A2:H2"/>
    <mergeCell ref="A1:H1"/>
    <mergeCell ref="C6:C11"/>
    <mergeCell ref="C5:G5"/>
    <mergeCell ref="D10:E10"/>
    <mergeCell ref="H6:I6"/>
    <mergeCell ref="H8:I8"/>
    <mergeCell ref="H9:I9"/>
  </mergeCells>
  <conditionalFormatting sqref="D45 F45:H45">
    <cfRule type="cellIs" priority="2" dxfId="0" operator="lessThan">
      <formula>0</formula>
    </cfRule>
  </conditionalFormatting>
  <conditionalFormatting sqref="E45">
    <cfRule type="cellIs" priority="1" dxfId="0" operator="lessThan">
      <formula>0</formula>
    </cfRule>
  </conditionalFormatting>
  <printOptions/>
  <pageMargins left="0.7874015748031497" right="0.1968503937007874" top="0.3937007874015748" bottom="0.393700787401574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6"/>
  <sheetViews>
    <sheetView tabSelected="1" view="pageBreakPreview" zoomScale="70" zoomScaleSheetLayoutView="70" zoomScalePageLayoutView="0" workbookViewId="0" topLeftCell="A1">
      <selection activeCell="I9" sqref="I9"/>
    </sheetView>
  </sheetViews>
  <sheetFormatPr defaultColWidth="9.00390625" defaultRowHeight="12.75"/>
  <cols>
    <col min="1" max="1" width="5.25390625" style="8" customWidth="1"/>
    <col min="2" max="2" width="10.875" style="8" customWidth="1"/>
    <col min="3" max="3" width="10.625" style="8" customWidth="1"/>
    <col min="4" max="4" width="10.125" style="8" customWidth="1"/>
    <col min="5" max="5" width="9.375" style="8" customWidth="1"/>
    <col min="6" max="6" width="9.75390625" style="8" customWidth="1"/>
    <col min="7" max="7" width="10.625" style="8" customWidth="1"/>
    <col min="8" max="8" width="8.75390625" style="8" customWidth="1"/>
    <col min="9" max="9" width="10.375" style="8" customWidth="1"/>
    <col min="10" max="10" width="11.375" style="8" customWidth="1"/>
    <col min="11" max="11" width="10.75390625" style="8" customWidth="1"/>
    <col min="12" max="12" width="8.75390625" style="8" customWidth="1"/>
    <col min="13" max="13" width="8.875" style="8" customWidth="1"/>
    <col min="14" max="15" width="10.25390625" style="8" customWidth="1"/>
    <col min="16" max="16" width="9.125" style="8" customWidth="1"/>
    <col min="17" max="17" width="7.875" style="8" customWidth="1"/>
    <col min="18" max="18" width="9.875" style="8" customWidth="1"/>
    <col min="19" max="19" width="10.25390625" style="8" customWidth="1"/>
    <col min="20" max="20" width="9.25390625" style="8" bestFit="1" customWidth="1"/>
    <col min="21" max="22" width="9.375" style="8" customWidth="1"/>
    <col min="23" max="23" width="10.875" style="8" customWidth="1"/>
    <col min="24" max="24" width="10.00390625" style="8" customWidth="1"/>
    <col min="25" max="25" width="10.25390625" style="8" customWidth="1"/>
    <col min="26" max="26" width="9.75390625" style="8" customWidth="1"/>
    <col min="27" max="27" width="8.625" style="8" customWidth="1"/>
    <col min="28" max="28" width="11.00390625" style="8" customWidth="1"/>
    <col min="29" max="29" width="10.375" style="8" customWidth="1"/>
    <col min="30" max="30" width="10.625" style="8" customWidth="1"/>
    <col min="31" max="31" width="9.25390625" style="8" customWidth="1"/>
    <col min="32" max="32" width="10.875" style="8" customWidth="1"/>
    <col min="33" max="33" width="9.125" style="8" customWidth="1"/>
    <col min="34" max="34" width="8.875" style="8" customWidth="1"/>
    <col min="35" max="35" width="9.875" style="8" customWidth="1"/>
    <col min="36" max="36" width="11.875" style="8" customWidth="1"/>
    <col min="37" max="37" width="10.25390625" style="8" customWidth="1"/>
    <col min="38" max="38" width="9.125" style="8" customWidth="1"/>
    <col min="39" max="39" width="8.375" style="8" customWidth="1"/>
    <col min="40" max="40" width="10.375" style="8" customWidth="1"/>
    <col min="41" max="41" width="12.75390625" style="8" customWidth="1"/>
    <col min="42" max="43" width="9.125" style="8" customWidth="1"/>
    <col min="44" max="44" width="9.625" style="8" customWidth="1"/>
    <col min="45" max="45" width="8.25390625" style="8" customWidth="1"/>
    <col min="46" max="46" width="10.00390625" style="8" customWidth="1"/>
    <col min="47" max="47" width="8.375" style="8" customWidth="1"/>
    <col min="48" max="48" width="9.625" style="8" customWidth="1"/>
    <col min="49" max="49" width="11.625" style="8" customWidth="1"/>
    <col min="50" max="50" width="12.375" style="8" customWidth="1"/>
    <col min="51" max="51" width="9.25390625" style="8" bestFit="1" customWidth="1"/>
    <col min="52" max="55" width="9.25390625" style="8" customWidth="1"/>
    <col min="56" max="56" width="12.125" style="8" customWidth="1"/>
    <col min="57" max="57" width="13.75390625" style="8" customWidth="1"/>
    <col min="58" max="58" width="9.25390625" style="8" bestFit="1" customWidth="1"/>
    <col min="59" max="59" width="9.75390625" style="8" bestFit="1" customWidth="1"/>
    <col min="60" max="60" width="9.25390625" style="8" bestFit="1" customWidth="1"/>
    <col min="61" max="61" width="15.125" style="8" customWidth="1"/>
    <col min="62" max="62" width="11.00390625" style="8" customWidth="1"/>
    <col min="63" max="63" width="9.125" style="8" customWidth="1"/>
    <col min="64" max="64" width="11.00390625" style="8" bestFit="1" customWidth="1"/>
    <col min="65" max="16384" width="9.125" style="8" customWidth="1"/>
  </cols>
  <sheetData>
    <row r="1" spans="1:62" ht="18" customHeight="1">
      <c r="A1" s="290" t="s">
        <v>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 t="s">
        <v>38</v>
      </c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W1" s="290" t="s">
        <v>38</v>
      </c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</row>
    <row r="2" spans="1:62" ht="18" customHeight="1">
      <c r="A2" s="290" t="s">
        <v>138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 t="s">
        <v>138</v>
      </c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15"/>
      <c r="AW2" s="290" t="s">
        <v>138</v>
      </c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</row>
    <row r="3" spans="10:56" ht="18" customHeight="1" thickBot="1">
      <c r="J3" s="21" t="s">
        <v>93</v>
      </c>
      <c r="O3" s="8" t="s">
        <v>1</v>
      </c>
      <c r="AG3" s="21" t="s">
        <v>93</v>
      </c>
      <c r="AM3" s="8" t="s">
        <v>1</v>
      </c>
      <c r="AX3" s="21" t="s">
        <v>93</v>
      </c>
      <c r="BD3" s="8" t="s">
        <v>1</v>
      </c>
    </row>
    <row r="4" spans="1:57" ht="18" customHeight="1">
      <c r="A4" s="280" t="s">
        <v>35</v>
      </c>
      <c r="B4" s="278" t="s">
        <v>81</v>
      </c>
      <c r="C4" s="278"/>
      <c r="D4" s="278"/>
      <c r="E4" s="279"/>
      <c r="F4" s="277" t="s">
        <v>82</v>
      </c>
      <c r="G4" s="278"/>
      <c r="H4" s="278"/>
      <c r="I4" s="279"/>
      <c r="J4" s="277" t="s">
        <v>83</v>
      </c>
      <c r="K4" s="278"/>
      <c r="L4" s="278"/>
      <c r="M4" s="279"/>
      <c r="N4" s="277" t="s">
        <v>96</v>
      </c>
      <c r="O4" s="278"/>
      <c r="P4" s="278"/>
      <c r="Q4" s="279"/>
      <c r="R4" s="277" t="s">
        <v>84</v>
      </c>
      <c r="S4" s="278"/>
      <c r="T4" s="278"/>
      <c r="U4" s="279"/>
      <c r="V4" s="274" t="s">
        <v>35</v>
      </c>
      <c r="W4" s="277" t="s">
        <v>85</v>
      </c>
      <c r="X4" s="278"/>
      <c r="Y4" s="278"/>
      <c r="Z4" s="279"/>
      <c r="AA4" s="277" t="s">
        <v>86</v>
      </c>
      <c r="AB4" s="278"/>
      <c r="AC4" s="278"/>
      <c r="AD4" s="279"/>
      <c r="AE4" s="277" t="s">
        <v>87</v>
      </c>
      <c r="AF4" s="278"/>
      <c r="AG4" s="278"/>
      <c r="AH4" s="279"/>
      <c r="AI4" s="277" t="s">
        <v>88</v>
      </c>
      <c r="AJ4" s="278"/>
      <c r="AK4" s="278"/>
      <c r="AL4" s="279"/>
      <c r="AM4" s="277" t="s">
        <v>89</v>
      </c>
      <c r="AN4" s="278"/>
      <c r="AO4" s="278"/>
      <c r="AP4" s="279"/>
      <c r="AQ4" s="280" t="s">
        <v>35</v>
      </c>
      <c r="AR4" s="277" t="s">
        <v>90</v>
      </c>
      <c r="AS4" s="278"/>
      <c r="AT4" s="278"/>
      <c r="AU4" s="279"/>
      <c r="AV4" s="277" t="s">
        <v>91</v>
      </c>
      <c r="AW4" s="278"/>
      <c r="AX4" s="278"/>
      <c r="AY4" s="279"/>
      <c r="AZ4" s="277" t="s">
        <v>92</v>
      </c>
      <c r="BA4" s="278"/>
      <c r="BB4" s="278"/>
      <c r="BC4" s="279"/>
      <c r="BD4" s="86"/>
      <c r="BE4" s="87"/>
    </row>
    <row r="5" spans="1:57" ht="18" customHeight="1">
      <c r="A5" s="281"/>
      <c r="B5" s="39" t="s">
        <v>36</v>
      </c>
      <c r="C5" s="39"/>
      <c r="D5" s="39" t="s">
        <v>37</v>
      </c>
      <c r="E5" s="40"/>
      <c r="F5" s="41" t="s">
        <v>36</v>
      </c>
      <c r="G5" s="39"/>
      <c r="H5" s="39" t="s">
        <v>37</v>
      </c>
      <c r="I5" s="40"/>
      <c r="J5" s="41" t="s">
        <v>36</v>
      </c>
      <c r="K5" s="39"/>
      <c r="L5" s="39" t="s">
        <v>34</v>
      </c>
      <c r="M5" s="40"/>
      <c r="N5" s="38" t="s">
        <v>36</v>
      </c>
      <c r="O5" s="39"/>
      <c r="P5" s="39" t="s">
        <v>39</v>
      </c>
      <c r="Q5" s="40"/>
      <c r="R5" s="41" t="s">
        <v>36</v>
      </c>
      <c r="S5" s="39"/>
      <c r="T5" s="39" t="s">
        <v>34</v>
      </c>
      <c r="U5" s="40"/>
      <c r="V5" s="275"/>
      <c r="W5" s="41" t="s">
        <v>36</v>
      </c>
      <c r="X5" s="39"/>
      <c r="Y5" s="39" t="s">
        <v>34</v>
      </c>
      <c r="Z5" s="40"/>
      <c r="AA5" s="38" t="s">
        <v>36</v>
      </c>
      <c r="AB5" s="39"/>
      <c r="AC5" s="39" t="s">
        <v>37</v>
      </c>
      <c r="AD5" s="40"/>
      <c r="AE5" s="41" t="s">
        <v>36</v>
      </c>
      <c r="AF5" s="39"/>
      <c r="AG5" s="39" t="s">
        <v>37</v>
      </c>
      <c r="AH5" s="40"/>
      <c r="AI5" s="41" t="s">
        <v>36</v>
      </c>
      <c r="AJ5" s="39"/>
      <c r="AK5" s="39" t="s">
        <v>39</v>
      </c>
      <c r="AL5" s="40"/>
      <c r="AM5" s="41" t="s">
        <v>36</v>
      </c>
      <c r="AN5" s="39"/>
      <c r="AO5" s="39" t="s">
        <v>56</v>
      </c>
      <c r="AP5" s="40"/>
      <c r="AQ5" s="281"/>
      <c r="AR5" s="41" t="s">
        <v>36</v>
      </c>
      <c r="AS5" s="39"/>
      <c r="AT5" s="39" t="s">
        <v>34</v>
      </c>
      <c r="AU5" s="40"/>
      <c r="AV5" s="49" t="s">
        <v>36</v>
      </c>
      <c r="AW5" s="46"/>
      <c r="AX5" s="46" t="s">
        <v>37</v>
      </c>
      <c r="AY5" s="88"/>
      <c r="AZ5" s="45" t="s">
        <v>36</v>
      </c>
      <c r="BA5" s="46"/>
      <c r="BB5" s="46" t="s">
        <v>34</v>
      </c>
      <c r="BC5" s="88"/>
      <c r="BD5" s="89" t="s">
        <v>60</v>
      </c>
      <c r="BE5" s="90"/>
    </row>
    <row r="6" spans="1:57" ht="18" customHeight="1">
      <c r="A6" s="281"/>
      <c r="B6" s="13" t="s">
        <v>32</v>
      </c>
      <c r="C6" s="13"/>
      <c r="D6" s="13" t="s">
        <v>131</v>
      </c>
      <c r="E6" s="44"/>
      <c r="F6" s="45" t="s">
        <v>32</v>
      </c>
      <c r="G6" s="46"/>
      <c r="H6" s="47" t="s">
        <v>131</v>
      </c>
      <c r="I6" s="48"/>
      <c r="J6" s="45" t="s">
        <v>32</v>
      </c>
      <c r="K6" s="46"/>
      <c r="L6" s="47" t="s">
        <v>132</v>
      </c>
      <c r="M6" s="48"/>
      <c r="N6" s="13" t="s">
        <v>32</v>
      </c>
      <c r="O6" s="13"/>
      <c r="P6" s="13" t="s">
        <v>133</v>
      </c>
      <c r="Q6" s="44"/>
      <c r="R6" s="45" t="s">
        <v>32</v>
      </c>
      <c r="S6" s="46"/>
      <c r="T6" s="47" t="s">
        <v>132</v>
      </c>
      <c r="U6" s="48"/>
      <c r="V6" s="275"/>
      <c r="W6" s="45" t="s">
        <v>32</v>
      </c>
      <c r="X6" s="46"/>
      <c r="Y6" s="47" t="s">
        <v>132</v>
      </c>
      <c r="Z6" s="48"/>
      <c r="AA6" s="13" t="s">
        <v>32</v>
      </c>
      <c r="AB6" s="13"/>
      <c r="AC6" s="13" t="s">
        <v>131</v>
      </c>
      <c r="AD6" s="44"/>
      <c r="AE6" s="45" t="s">
        <v>32</v>
      </c>
      <c r="AF6" s="46"/>
      <c r="AG6" s="47" t="s">
        <v>131</v>
      </c>
      <c r="AH6" s="48"/>
      <c r="AI6" s="45" t="s">
        <v>32</v>
      </c>
      <c r="AJ6" s="46"/>
      <c r="AK6" s="47" t="s">
        <v>133</v>
      </c>
      <c r="AL6" s="48"/>
      <c r="AM6" s="50" t="s">
        <v>32</v>
      </c>
      <c r="AN6" s="13"/>
      <c r="AO6" s="13" t="s">
        <v>131</v>
      </c>
      <c r="AP6" s="44"/>
      <c r="AQ6" s="281"/>
      <c r="AR6" s="45" t="s">
        <v>32</v>
      </c>
      <c r="AS6" s="46"/>
      <c r="AT6" s="47" t="s">
        <v>132</v>
      </c>
      <c r="AU6" s="48"/>
      <c r="AV6" s="49" t="s">
        <v>32</v>
      </c>
      <c r="AW6" s="46"/>
      <c r="AX6" s="46" t="s">
        <v>134</v>
      </c>
      <c r="AY6" s="88"/>
      <c r="AZ6" s="45" t="s">
        <v>32</v>
      </c>
      <c r="BA6" s="46"/>
      <c r="BB6" s="46" t="s">
        <v>132</v>
      </c>
      <c r="BC6" s="88"/>
      <c r="BD6" s="89" t="s">
        <v>61</v>
      </c>
      <c r="BE6" s="90"/>
    </row>
    <row r="7" spans="1:57" ht="18" customHeight="1">
      <c r="A7" s="281"/>
      <c r="B7" s="47" t="s">
        <v>42</v>
      </c>
      <c r="C7" s="52"/>
      <c r="D7" s="53" t="s">
        <v>43</v>
      </c>
      <c r="E7" s="48"/>
      <c r="F7" s="54" t="s">
        <v>44</v>
      </c>
      <c r="G7" s="47"/>
      <c r="H7" s="53" t="s">
        <v>43</v>
      </c>
      <c r="I7" s="48"/>
      <c r="J7" s="54" t="s">
        <v>40</v>
      </c>
      <c r="K7" s="47"/>
      <c r="L7" s="53" t="s">
        <v>47</v>
      </c>
      <c r="M7" s="48"/>
      <c r="N7" s="51" t="s">
        <v>44</v>
      </c>
      <c r="O7" s="52"/>
      <c r="P7" s="53" t="s">
        <v>48</v>
      </c>
      <c r="Q7" s="48"/>
      <c r="R7" s="54" t="s">
        <v>44</v>
      </c>
      <c r="S7" s="47"/>
      <c r="T7" s="53" t="s">
        <v>50</v>
      </c>
      <c r="U7" s="48"/>
      <c r="V7" s="275"/>
      <c r="W7" s="54" t="s">
        <v>42</v>
      </c>
      <c r="X7" s="47"/>
      <c r="Y7" s="53" t="s">
        <v>50</v>
      </c>
      <c r="Z7" s="48"/>
      <c r="AA7" s="51" t="s">
        <v>44</v>
      </c>
      <c r="AB7" s="52"/>
      <c r="AC7" s="53" t="s">
        <v>47</v>
      </c>
      <c r="AD7" s="48"/>
      <c r="AE7" s="54" t="s">
        <v>44</v>
      </c>
      <c r="AF7" s="47"/>
      <c r="AG7" s="53" t="s">
        <v>50</v>
      </c>
      <c r="AH7" s="48"/>
      <c r="AI7" s="54" t="s">
        <v>42</v>
      </c>
      <c r="AJ7" s="47"/>
      <c r="AK7" s="53" t="s">
        <v>50</v>
      </c>
      <c r="AL7" s="48"/>
      <c r="AM7" s="54" t="s">
        <v>53</v>
      </c>
      <c r="AN7" s="52"/>
      <c r="AO7" s="53" t="s">
        <v>54</v>
      </c>
      <c r="AP7" s="48"/>
      <c r="AQ7" s="281"/>
      <c r="AR7" s="54" t="s">
        <v>42</v>
      </c>
      <c r="AS7" s="47"/>
      <c r="AT7" s="53" t="s">
        <v>54</v>
      </c>
      <c r="AU7" s="48"/>
      <c r="AV7" s="51" t="s">
        <v>42</v>
      </c>
      <c r="AW7" s="47"/>
      <c r="AX7" s="53" t="s">
        <v>55</v>
      </c>
      <c r="AY7" s="48"/>
      <c r="AZ7" s="54" t="s">
        <v>42</v>
      </c>
      <c r="BA7" s="47"/>
      <c r="BB7" s="272" t="s">
        <v>116</v>
      </c>
      <c r="BC7" s="273"/>
      <c r="BD7" s="89" t="s">
        <v>80</v>
      </c>
      <c r="BE7" s="90"/>
    </row>
    <row r="8" spans="1:57" ht="18" customHeight="1">
      <c r="A8" s="281"/>
      <c r="B8" s="39" t="s">
        <v>41</v>
      </c>
      <c r="C8" s="55"/>
      <c r="D8" s="38"/>
      <c r="E8" s="40"/>
      <c r="F8" s="41" t="s">
        <v>45</v>
      </c>
      <c r="G8" s="39"/>
      <c r="H8" s="38"/>
      <c r="I8" s="40"/>
      <c r="J8" s="41" t="s">
        <v>46</v>
      </c>
      <c r="K8" s="39"/>
      <c r="L8" s="38"/>
      <c r="M8" s="40"/>
      <c r="N8" s="38" t="s">
        <v>46</v>
      </c>
      <c r="O8" s="55"/>
      <c r="P8" s="38"/>
      <c r="Q8" s="40"/>
      <c r="R8" s="41" t="s">
        <v>49</v>
      </c>
      <c r="S8" s="39"/>
      <c r="T8" s="38"/>
      <c r="U8" s="40"/>
      <c r="V8" s="275"/>
      <c r="W8" s="41" t="s">
        <v>51</v>
      </c>
      <c r="X8" s="39"/>
      <c r="Y8" s="38"/>
      <c r="Z8" s="40"/>
      <c r="AA8" s="38" t="s">
        <v>52</v>
      </c>
      <c r="AB8" s="55"/>
      <c r="AC8" s="38"/>
      <c r="AD8" s="40"/>
      <c r="AE8" s="41" t="s">
        <v>49</v>
      </c>
      <c r="AF8" s="39"/>
      <c r="AG8" s="38"/>
      <c r="AH8" s="40"/>
      <c r="AI8" s="41" t="s">
        <v>52</v>
      </c>
      <c r="AJ8" s="39"/>
      <c r="AK8" s="38"/>
      <c r="AL8" s="40"/>
      <c r="AM8" s="41" t="s">
        <v>49</v>
      </c>
      <c r="AN8" s="55"/>
      <c r="AO8" s="38"/>
      <c r="AP8" s="40"/>
      <c r="AQ8" s="281"/>
      <c r="AR8" s="41" t="s">
        <v>51</v>
      </c>
      <c r="AS8" s="39"/>
      <c r="AT8" s="38"/>
      <c r="AU8" s="40"/>
      <c r="AV8" s="38" t="s">
        <v>51</v>
      </c>
      <c r="AW8" s="39"/>
      <c r="AX8" s="38"/>
      <c r="AY8" s="40"/>
      <c r="AZ8" s="41" t="s">
        <v>51</v>
      </c>
      <c r="BA8" s="39"/>
      <c r="BB8" s="38"/>
      <c r="BC8" s="40"/>
      <c r="BD8" s="91" t="s">
        <v>79</v>
      </c>
      <c r="BE8" s="92"/>
    </row>
    <row r="9" spans="1:57" ht="18" customHeight="1">
      <c r="A9" s="281"/>
      <c r="B9" s="291" t="s">
        <v>117</v>
      </c>
      <c r="C9" s="284"/>
      <c r="D9" s="56" t="s">
        <v>30</v>
      </c>
      <c r="E9" s="57" t="s">
        <v>31</v>
      </c>
      <c r="F9" s="283" t="s">
        <v>118</v>
      </c>
      <c r="G9" s="284"/>
      <c r="H9" s="58" t="s">
        <v>30</v>
      </c>
      <c r="I9" s="59" t="s">
        <v>31</v>
      </c>
      <c r="J9" s="283" t="s">
        <v>119</v>
      </c>
      <c r="K9" s="284"/>
      <c r="L9" s="58" t="s">
        <v>30</v>
      </c>
      <c r="M9" s="59" t="s">
        <v>31</v>
      </c>
      <c r="N9" s="285" t="s">
        <v>120</v>
      </c>
      <c r="O9" s="284"/>
      <c r="P9" s="56" t="s">
        <v>30</v>
      </c>
      <c r="Q9" s="57" t="s">
        <v>31</v>
      </c>
      <c r="R9" s="283" t="s">
        <v>121</v>
      </c>
      <c r="S9" s="284"/>
      <c r="T9" s="58" t="s">
        <v>30</v>
      </c>
      <c r="U9" s="59" t="s">
        <v>31</v>
      </c>
      <c r="V9" s="275"/>
      <c r="W9" s="283" t="s">
        <v>122</v>
      </c>
      <c r="X9" s="284"/>
      <c r="Y9" s="58" t="s">
        <v>30</v>
      </c>
      <c r="Z9" s="59" t="s">
        <v>31</v>
      </c>
      <c r="AA9" s="285" t="s">
        <v>123</v>
      </c>
      <c r="AB9" s="284"/>
      <c r="AC9" s="56" t="s">
        <v>30</v>
      </c>
      <c r="AD9" s="57" t="s">
        <v>31</v>
      </c>
      <c r="AE9" s="283" t="s">
        <v>124</v>
      </c>
      <c r="AF9" s="284"/>
      <c r="AG9" s="58" t="s">
        <v>30</v>
      </c>
      <c r="AH9" s="59" t="s">
        <v>31</v>
      </c>
      <c r="AI9" s="283" t="s">
        <v>125</v>
      </c>
      <c r="AJ9" s="284"/>
      <c r="AK9" s="58" t="s">
        <v>30</v>
      </c>
      <c r="AL9" s="59" t="s">
        <v>31</v>
      </c>
      <c r="AM9" s="283" t="s">
        <v>126</v>
      </c>
      <c r="AN9" s="284"/>
      <c r="AO9" s="56" t="s">
        <v>30</v>
      </c>
      <c r="AP9" s="57" t="s">
        <v>31</v>
      </c>
      <c r="AQ9" s="281"/>
      <c r="AR9" s="283" t="s">
        <v>127</v>
      </c>
      <c r="AS9" s="284"/>
      <c r="AT9" s="58" t="s">
        <v>30</v>
      </c>
      <c r="AU9" s="59" t="s">
        <v>31</v>
      </c>
      <c r="AV9" s="285" t="s">
        <v>128</v>
      </c>
      <c r="AW9" s="284"/>
      <c r="AX9" s="58" t="s">
        <v>30</v>
      </c>
      <c r="AY9" s="57" t="s">
        <v>31</v>
      </c>
      <c r="AZ9" s="283" t="s">
        <v>129</v>
      </c>
      <c r="BA9" s="284"/>
      <c r="BB9" s="58" t="s">
        <v>30</v>
      </c>
      <c r="BC9" s="57" t="s">
        <v>31</v>
      </c>
      <c r="BD9" s="286" t="s">
        <v>101</v>
      </c>
      <c r="BE9" s="287"/>
    </row>
    <row r="10" spans="1:57" ht="18" customHeight="1" thickBot="1">
      <c r="A10" s="282"/>
      <c r="B10" s="65" t="s">
        <v>30</v>
      </c>
      <c r="C10" s="61" t="s">
        <v>31</v>
      </c>
      <c r="D10" s="60" t="s">
        <v>70</v>
      </c>
      <c r="E10" s="62" t="s">
        <v>71</v>
      </c>
      <c r="F10" s="63" t="s">
        <v>30</v>
      </c>
      <c r="G10" s="61" t="s">
        <v>31</v>
      </c>
      <c r="H10" s="64" t="s">
        <v>70</v>
      </c>
      <c r="I10" s="62" t="s">
        <v>71</v>
      </c>
      <c r="J10" s="63" t="s">
        <v>30</v>
      </c>
      <c r="K10" s="61" t="s">
        <v>31</v>
      </c>
      <c r="L10" s="64" t="s">
        <v>70</v>
      </c>
      <c r="M10" s="62" t="s">
        <v>71</v>
      </c>
      <c r="N10" s="60" t="s">
        <v>30</v>
      </c>
      <c r="O10" s="61" t="s">
        <v>31</v>
      </c>
      <c r="P10" s="60" t="s">
        <v>70</v>
      </c>
      <c r="Q10" s="62" t="s">
        <v>71</v>
      </c>
      <c r="R10" s="63" t="s">
        <v>30</v>
      </c>
      <c r="S10" s="61" t="s">
        <v>31</v>
      </c>
      <c r="T10" s="64" t="s">
        <v>70</v>
      </c>
      <c r="U10" s="62" t="s">
        <v>71</v>
      </c>
      <c r="V10" s="276"/>
      <c r="W10" s="63" t="s">
        <v>30</v>
      </c>
      <c r="X10" s="61" t="s">
        <v>31</v>
      </c>
      <c r="Y10" s="64" t="s">
        <v>70</v>
      </c>
      <c r="Z10" s="62" t="s">
        <v>71</v>
      </c>
      <c r="AA10" s="60" t="s">
        <v>30</v>
      </c>
      <c r="AB10" s="61" t="s">
        <v>31</v>
      </c>
      <c r="AC10" s="60" t="s">
        <v>70</v>
      </c>
      <c r="AD10" s="62" t="s">
        <v>71</v>
      </c>
      <c r="AE10" s="63" t="s">
        <v>30</v>
      </c>
      <c r="AF10" s="61" t="s">
        <v>31</v>
      </c>
      <c r="AG10" s="64" t="s">
        <v>70</v>
      </c>
      <c r="AH10" s="62" t="s">
        <v>71</v>
      </c>
      <c r="AI10" s="63" t="s">
        <v>30</v>
      </c>
      <c r="AJ10" s="61" t="s">
        <v>31</v>
      </c>
      <c r="AK10" s="64" t="s">
        <v>70</v>
      </c>
      <c r="AL10" s="62" t="s">
        <v>71</v>
      </c>
      <c r="AM10" s="63" t="s">
        <v>30</v>
      </c>
      <c r="AN10" s="61" t="s">
        <v>31</v>
      </c>
      <c r="AO10" s="60" t="s">
        <v>70</v>
      </c>
      <c r="AP10" s="62" t="s">
        <v>71</v>
      </c>
      <c r="AQ10" s="282"/>
      <c r="AR10" s="63" t="s">
        <v>30</v>
      </c>
      <c r="AS10" s="61" t="s">
        <v>31</v>
      </c>
      <c r="AT10" s="64" t="s">
        <v>70</v>
      </c>
      <c r="AU10" s="62" t="s">
        <v>71</v>
      </c>
      <c r="AV10" s="60" t="s">
        <v>30</v>
      </c>
      <c r="AW10" s="61" t="s">
        <v>31</v>
      </c>
      <c r="AX10" s="64" t="s">
        <v>70</v>
      </c>
      <c r="AY10" s="62" t="s">
        <v>71</v>
      </c>
      <c r="AZ10" s="94" t="s">
        <v>30</v>
      </c>
      <c r="BA10" s="13" t="s">
        <v>31</v>
      </c>
      <c r="BB10" s="64" t="s">
        <v>70</v>
      </c>
      <c r="BC10" s="62" t="s">
        <v>71</v>
      </c>
      <c r="BD10" s="288" t="s">
        <v>100</v>
      </c>
      <c r="BE10" s="289"/>
    </row>
    <row r="11" spans="1:61" s="22" customFormat="1" ht="18" customHeight="1">
      <c r="A11" s="68" t="s">
        <v>5</v>
      </c>
      <c r="B11" s="96">
        <v>149.26</v>
      </c>
      <c r="C11" s="96">
        <v>8.02</v>
      </c>
      <c r="D11" s="74"/>
      <c r="E11" s="74"/>
      <c r="F11" s="96">
        <v>846.85</v>
      </c>
      <c r="G11" s="96">
        <v>14.86</v>
      </c>
      <c r="H11" s="74"/>
      <c r="I11" s="74"/>
      <c r="J11" s="95">
        <v>2914.83</v>
      </c>
      <c r="K11" s="95">
        <v>793.72</v>
      </c>
      <c r="L11" s="74"/>
      <c r="M11" s="74"/>
      <c r="N11" s="95">
        <v>3258.36</v>
      </c>
      <c r="O11" s="95">
        <v>938.9</v>
      </c>
      <c r="P11" s="74"/>
      <c r="Q11" s="74"/>
      <c r="R11" s="95">
        <v>4636.54</v>
      </c>
      <c r="S11" s="95">
        <v>1214.23</v>
      </c>
      <c r="T11" s="74"/>
      <c r="U11" s="74"/>
      <c r="V11" s="68" t="s">
        <v>5</v>
      </c>
      <c r="W11" s="95">
        <v>1292.53</v>
      </c>
      <c r="X11" s="95">
        <v>404.13</v>
      </c>
      <c r="Y11" s="74"/>
      <c r="Z11" s="74"/>
      <c r="AA11" s="95">
        <v>3106.19</v>
      </c>
      <c r="AB11" s="95">
        <v>985.17</v>
      </c>
      <c r="AC11" s="74"/>
      <c r="AD11" s="74"/>
      <c r="AE11" s="96">
        <v>1444.69</v>
      </c>
      <c r="AF11" s="96">
        <v>851.48</v>
      </c>
      <c r="AG11" s="74"/>
      <c r="AH11" s="74"/>
      <c r="AI11" s="96">
        <v>5461.56</v>
      </c>
      <c r="AJ11" s="96">
        <v>1764.3</v>
      </c>
      <c r="AK11" s="74"/>
      <c r="AL11" s="74"/>
      <c r="AM11" s="96">
        <v>7000.43</v>
      </c>
      <c r="AN11" s="96">
        <v>1907.35</v>
      </c>
      <c r="AO11" s="74"/>
      <c r="AP11" s="74"/>
      <c r="AQ11" s="68" t="s">
        <v>5</v>
      </c>
      <c r="AR11" s="96">
        <v>6660.57</v>
      </c>
      <c r="AS11" s="96">
        <v>2024.22</v>
      </c>
      <c r="AT11" s="74"/>
      <c r="AU11" s="74"/>
      <c r="AV11" s="96">
        <v>2995.17</v>
      </c>
      <c r="AW11" s="96">
        <v>1239</v>
      </c>
      <c r="AX11" s="84"/>
      <c r="AY11" s="84"/>
      <c r="AZ11" s="193">
        <v>0</v>
      </c>
      <c r="BA11" s="96">
        <v>0</v>
      </c>
      <c r="BB11" s="74"/>
      <c r="BC11" s="74"/>
      <c r="BD11" s="84"/>
      <c r="BE11" s="113"/>
      <c r="BI11" s="23"/>
    </row>
    <row r="12" spans="1:61" s="22" customFormat="1" ht="18" customHeight="1">
      <c r="A12" s="72" t="s">
        <v>6</v>
      </c>
      <c r="B12" s="98">
        <v>149.26</v>
      </c>
      <c r="C12" s="98">
        <v>8.02</v>
      </c>
      <c r="D12" s="71">
        <f>(B12-B11)*D$6</f>
        <v>0</v>
      </c>
      <c r="E12" s="71">
        <f>(C12-C11)*D$6</f>
        <v>0</v>
      </c>
      <c r="F12" s="98">
        <v>846.87</v>
      </c>
      <c r="G12" s="98">
        <v>14.86</v>
      </c>
      <c r="H12" s="71">
        <f>(F12-F11)*H$6</f>
        <v>131.99999999987995</v>
      </c>
      <c r="I12" s="71">
        <f>(G12-G11)*H$6</f>
        <v>0</v>
      </c>
      <c r="J12" s="97">
        <v>2914.9</v>
      </c>
      <c r="K12" s="97">
        <v>793.73</v>
      </c>
      <c r="L12" s="71">
        <f>(J12-J11)*L$6</f>
        <v>616.0000000014406</v>
      </c>
      <c r="M12" s="71">
        <f>(K12-K11)*L$6</f>
        <v>87.99999999991996</v>
      </c>
      <c r="N12" s="97">
        <v>3258.45</v>
      </c>
      <c r="O12" s="97">
        <v>938.92</v>
      </c>
      <c r="P12" s="71">
        <f>(N12-N11)*P$6</f>
        <v>395.9999999986394</v>
      </c>
      <c r="Q12" s="71">
        <f>(O12-O11)*P$6</f>
        <v>87.99999999991996</v>
      </c>
      <c r="R12" s="97">
        <v>4636.64</v>
      </c>
      <c r="S12" s="97">
        <v>1214.25</v>
      </c>
      <c r="T12" s="71">
        <f>(R12-R11)*T$6</f>
        <v>880.0000000032014</v>
      </c>
      <c r="U12" s="71">
        <f>(S12-S11)*T$6</f>
        <v>175.99999999983993</v>
      </c>
      <c r="V12" s="72" t="s">
        <v>6</v>
      </c>
      <c r="W12" s="97">
        <v>1292.55</v>
      </c>
      <c r="X12" s="97">
        <v>404.13</v>
      </c>
      <c r="Y12" s="71">
        <f>(W12-W11)*Y$6</f>
        <v>175.99999999983993</v>
      </c>
      <c r="Z12" s="71">
        <f>(X12-X11)*Y$6</f>
        <v>0</v>
      </c>
      <c r="AA12" s="97">
        <v>3106.27</v>
      </c>
      <c r="AB12" s="97">
        <v>985.19</v>
      </c>
      <c r="AC12" s="71">
        <f aca="true" t="shared" si="0" ref="AC12:AD14">(AA12-AA11)*$AC$6</f>
        <v>527.9999999995198</v>
      </c>
      <c r="AD12" s="71">
        <f t="shared" si="0"/>
        <v>132.00000000063028</v>
      </c>
      <c r="AE12" s="98">
        <v>1444.72</v>
      </c>
      <c r="AF12" s="98">
        <v>851.5</v>
      </c>
      <c r="AG12" s="71">
        <f>(AE12-AE11)*$AG$6</f>
        <v>197.99999999981992</v>
      </c>
      <c r="AH12" s="71">
        <f>(AF12-AF11)*$AG$6</f>
        <v>131.99999999987995</v>
      </c>
      <c r="AI12" s="98">
        <v>5461.69</v>
      </c>
      <c r="AJ12" s="98">
        <v>1764.33</v>
      </c>
      <c r="AK12" s="71">
        <f aca="true" t="shared" si="1" ref="AK12:AL14">(AI12-AI11)*$AK$6</f>
        <v>571.9999999964784</v>
      </c>
      <c r="AL12" s="71">
        <f t="shared" si="1"/>
        <v>131.99999999987995</v>
      </c>
      <c r="AM12" s="98">
        <v>7000.57</v>
      </c>
      <c r="AN12" s="98">
        <v>1907.39</v>
      </c>
      <c r="AO12" s="71">
        <f aca="true" t="shared" si="2" ref="AO12:AP14">(AM12-AM11)*$AO$6</f>
        <v>923.9999999961583</v>
      </c>
      <c r="AP12" s="71">
        <f t="shared" si="2"/>
        <v>264.00000000126056</v>
      </c>
      <c r="AQ12" s="72" t="s">
        <v>6</v>
      </c>
      <c r="AR12" s="98">
        <v>6660.68</v>
      </c>
      <c r="AS12" s="98">
        <v>2024.25</v>
      </c>
      <c r="AT12" s="71">
        <f>(AR12-AR11)*AT$6</f>
        <v>968.0000000051223</v>
      </c>
      <c r="AU12" s="71">
        <f>(AS12-AS11)*AT$6</f>
        <v>263.9999999997599</v>
      </c>
      <c r="AV12" s="98">
        <v>2995.24</v>
      </c>
      <c r="AW12" s="98">
        <v>1239.01</v>
      </c>
      <c r="AX12" s="71">
        <f>(AV12-AV11)*AX$6</f>
        <v>230.99999999903957</v>
      </c>
      <c r="AY12" s="71">
        <f>(AW12-AW11)*AX$6</f>
        <v>32.99999999996999</v>
      </c>
      <c r="AZ12" s="194">
        <v>0</v>
      </c>
      <c r="BA12" s="98">
        <v>0</v>
      </c>
      <c r="BB12" s="70">
        <f>(AZ12-AZ11)*BB$6</f>
        <v>0</v>
      </c>
      <c r="BC12" s="71">
        <f>(BA12-BA11)*BB$6</f>
        <v>0</v>
      </c>
      <c r="BD12" s="111">
        <f aca="true" t="shared" si="3" ref="BD12:BE14">BB12+D12+H12+L12+P12+T12+Y12+AC12+AG12+AK12+AO12+AT12+AX12</f>
        <v>5620.99999999914</v>
      </c>
      <c r="BE12" s="110">
        <f t="shared" si="3"/>
        <v>1309.0000000010605</v>
      </c>
      <c r="BG12" s="23"/>
      <c r="BI12" s="23"/>
    </row>
    <row r="13" spans="1:61" s="22" customFormat="1" ht="18" customHeight="1">
      <c r="A13" s="72" t="s">
        <v>7</v>
      </c>
      <c r="B13" s="100">
        <v>149.26</v>
      </c>
      <c r="C13" s="100">
        <v>8.02</v>
      </c>
      <c r="D13" s="71">
        <f>(B13-B12)*D$6</f>
        <v>0</v>
      </c>
      <c r="E13" s="71">
        <f aca="true" t="shared" si="4" ref="E13:E43">(C13-C12)*D$6</f>
        <v>0</v>
      </c>
      <c r="F13" s="100">
        <v>846.89</v>
      </c>
      <c r="G13" s="100">
        <v>14.86</v>
      </c>
      <c r="H13" s="71">
        <f>(F13-F12)*H$6</f>
        <v>131.99999999987995</v>
      </c>
      <c r="I13" s="71">
        <f aca="true" t="shared" si="5" ref="I13:I43">(G13-G12)*H$6</f>
        <v>0</v>
      </c>
      <c r="J13" s="99">
        <v>2914.97</v>
      </c>
      <c r="K13" s="99">
        <v>793.74</v>
      </c>
      <c r="L13" s="71">
        <f>(J13-J12)*L$6</f>
        <v>615.9999999974389</v>
      </c>
      <c r="M13" s="71">
        <f aca="true" t="shared" si="6" ref="M13:M43">(K13-K12)*L$6</f>
        <v>87.99999999991996</v>
      </c>
      <c r="N13" s="99">
        <v>3258.54</v>
      </c>
      <c r="O13" s="99">
        <v>938.94</v>
      </c>
      <c r="P13" s="71">
        <f>(N13-N12)*P$6</f>
        <v>396.0000000006403</v>
      </c>
      <c r="Q13" s="71">
        <f aca="true" t="shared" si="7" ref="Q13:Q43">(O13-O12)*P$6</f>
        <v>88.00000000042019</v>
      </c>
      <c r="R13" s="99">
        <v>4636.74</v>
      </c>
      <c r="S13" s="99">
        <v>1214.27</v>
      </c>
      <c r="T13" s="71">
        <f>(R13-R12)*T$6</f>
        <v>879.9999999951979</v>
      </c>
      <c r="U13" s="71">
        <f aca="true" t="shared" si="8" ref="U13:U43">(S13-S12)*T$6</f>
        <v>175.99999999983993</v>
      </c>
      <c r="V13" s="72" t="s">
        <v>7</v>
      </c>
      <c r="W13" s="99">
        <v>1292.56</v>
      </c>
      <c r="X13" s="99">
        <v>404.13</v>
      </c>
      <c r="Y13" s="71">
        <f>(W13-W12)*Y$6</f>
        <v>87.99999999991996</v>
      </c>
      <c r="Z13" s="71">
        <f aca="true" t="shared" si="9" ref="Z13:Z43">(X13-X12)*Y$6</f>
        <v>0</v>
      </c>
      <c r="AA13" s="99">
        <v>3106.36</v>
      </c>
      <c r="AB13" s="99">
        <v>985.21</v>
      </c>
      <c r="AC13" s="71">
        <f t="shared" si="0"/>
        <v>594.0000000009604</v>
      </c>
      <c r="AD13" s="71">
        <f t="shared" si="0"/>
        <v>131.99999999987995</v>
      </c>
      <c r="AE13" s="100">
        <v>1444.76</v>
      </c>
      <c r="AF13" s="100">
        <v>851.52</v>
      </c>
      <c r="AG13" s="71">
        <f aca="true" t="shared" si="10" ref="AG13:AH38">(AE13-AE12)*$AG$6</f>
        <v>263.9999999997599</v>
      </c>
      <c r="AH13" s="71">
        <f t="shared" si="10"/>
        <v>131.99999999987995</v>
      </c>
      <c r="AI13" s="100">
        <v>5461.82</v>
      </c>
      <c r="AJ13" s="100">
        <v>1764.36</v>
      </c>
      <c r="AK13" s="71">
        <f t="shared" si="1"/>
        <v>572.0000000004802</v>
      </c>
      <c r="AL13" s="71">
        <f t="shared" si="1"/>
        <v>131.99999999987995</v>
      </c>
      <c r="AM13" s="100">
        <v>7000.7</v>
      </c>
      <c r="AN13" s="100">
        <v>1907.42</v>
      </c>
      <c r="AO13" s="71">
        <f t="shared" si="2"/>
        <v>858.0000000007203</v>
      </c>
      <c r="AP13" s="71">
        <f t="shared" si="2"/>
        <v>197.99999999981992</v>
      </c>
      <c r="AQ13" s="72" t="s">
        <v>7</v>
      </c>
      <c r="AR13" s="100">
        <v>6660.79</v>
      </c>
      <c r="AS13" s="100">
        <v>2024.27</v>
      </c>
      <c r="AT13" s="71">
        <f>(AR13-AR12)*AT$6</f>
        <v>967.9999999971187</v>
      </c>
      <c r="AU13" s="71">
        <f aca="true" t="shared" si="11" ref="AU13:AU43">(AS13-AS12)*AT$6</f>
        <v>175.99999999983993</v>
      </c>
      <c r="AV13" s="100">
        <v>2995.31</v>
      </c>
      <c r="AW13" s="100">
        <v>1239.02</v>
      </c>
      <c r="AX13" s="71">
        <f>(AV13-AV12)*AX$6</f>
        <v>231.00000000054024</v>
      </c>
      <c r="AY13" s="71">
        <f aca="true" t="shared" si="12" ref="AY13:AY43">(AW13-AW12)*AX$6</f>
        <v>32.99999999996999</v>
      </c>
      <c r="AZ13" s="195">
        <v>0</v>
      </c>
      <c r="BA13" s="100">
        <v>0</v>
      </c>
      <c r="BB13" s="70">
        <f>(AZ13-AZ12)*BB$6</f>
        <v>0</v>
      </c>
      <c r="BC13" s="71">
        <f>(BA13-BA12)*BB$6</f>
        <v>0</v>
      </c>
      <c r="BD13" s="111">
        <f t="shared" si="3"/>
        <v>5598.999999992657</v>
      </c>
      <c r="BE13" s="110">
        <f t="shared" si="3"/>
        <v>1154.9999999994498</v>
      </c>
      <c r="BG13" s="23"/>
      <c r="BI13" s="23"/>
    </row>
    <row r="14" spans="1:61" s="22" customFormat="1" ht="18" customHeight="1">
      <c r="A14" s="72" t="s">
        <v>8</v>
      </c>
      <c r="B14" s="98">
        <v>149.26</v>
      </c>
      <c r="C14" s="98">
        <v>8.02</v>
      </c>
      <c r="D14" s="71">
        <f>(B14-B13)*D$6</f>
        <v>0</v>
      </c>
      <c r="E14" s="71">
        <f t="shared" si="4"/>
        <v>0</v>
      </c>
      <c r="F14" s="98">
        <v>846.91</v>
      </c>
      <c r="G14" s="98">
        <v>14.86</v>
      </c>
      <c r="H14" s="71">
        <f>(F14-F13)*H$6</f>
        <v>131.99999999987995</v>
      </c>
      <c r="I14" s="71">
        <f t="shared" si="5"/>
        <v>0</v>
      </c>
      <c r="J14" s="97">
        <v>2915.04</v>
      </c>
      <c r="K14" s="97">
        <v>793.76</v>
      </c>
      <c r="L14" s="71">
        <f>(J14-J13)*L$6</f>
        <v>616.0000000014406</v>
      </c>
      <c r="M14" s="71">
        <f t="shared" si="6"/>
        <v>175.99999999983993</v>
      </c>
      <c r="N14" s="97">
        <v>3258.63</v>
      </c>
      <c r="O14" s="97">
        <v>938.96</v>
      </c>
      <c r="P14" s="71">
        <f>(N14-N13)*P$6</f>
        <v>396.0000000006403</v>
      </c>
      <c r="Q14" s="71">
        <f t="shared" si="7"/>
        <v>87.99999999991996</v>
      </c>
      <c r="R14" s="97">
        <v>4636.84</v>
      </c>
      <c r="S14" s="97">
        <v>1214.29</v>
      </c>
      <c r="T14" s="71">
        <f>(R14-R13)*T$6</f>
        <v>880.0000000032014</v>
      </c>
      <c r="U14" s="71">
        <f t="shared" si="8"/>
        <v>175.99999999983993</v>
      </c>
      <c r="V14" s="72" t="s">
        <v>8</v>
      </c>
      <c r="W14" s="97">
        <v>1292.57</v>
      </c>
      <c r="X14" s="97">
        <v>404.14</v>
      </c>
      <c r="Y14" s="71">
        <f>(W14-W13)*Y$6</f>
        <v>87.99999999991996</v>
      </c>
      <c r="Z14" s="71">
        <f t="shared" si="9"/>
        <v>87.99999999991996</v>
      </c>
      <c r="AA14" s="97">
        <v>3106.45</v>
      </c>
      <c r="AB14" s="97">
        <v>985.22</v>
      </c>
      <c r="AC14" s="71">
        <f t="shared" si="0"/>
        <v>593.9999999979591</v>
      </c>
      <c r="AD14" s="71">
        <f t="shared" si="0"/>
        <v>65.99999999993997</v>
      </c>
      <c r="AE14" s="98">
        <v>1444.8</v>
      </c>
      <c r="AF14" s="98">
        <v>851.53</v>
      </c>
      <c r="AG14" s="71">
        <f t="shared" si="10"/>
        <v>263.9999999997599</v>
      </c>
      <c r="AH14" s="71">
        <f t="shared" si="10"/>
        <v>65.99999999993997</v>
      </c>
      <c r="AI14" s="98">
        <v>5461.95</v>
      </c>
      <c r="AJ14" s="98">
        <v>1764.39</v>
      </c>
      <c r="AK14" s="71">
        <f t="shared" si="1"/>
        <v>572.0000000004802</v>
      </c>
      <c r="AL14" s="71">
        <f t="shared" si="1"/>
        <v>132.0000000008804</v>
      </c>
      <c r="AM14" s="98">
        <v>7000.83</v>
      </c>
      <c r="AN14" s="98">
        <v>1907.46</v>
      </c>
      <c r="AO14" s="71">
        <f t="shared" si="2"/>
        <v>858.0000000007203</v>
      </c>
      <c r="AP14" s="71">
        <f t="shared" si="2"/>
        <v>263.9999999997599</v>
      </c>
      <c r="AQ14" s="72" t="s">
        <v>8</v>
      </c>
      <c r="AR14" s="98">
        <v>6660.9</v>
      </c>
      <c r="AS14" s="98">
        <v>2024.29</v>
      </c>
      <c r="AT14" s="71">
        <f>(AR14-AR13)*AT$6</f>
        <v>967.9999999971187</v>
      </c>
      <c r="AU14" s="71">
        <f t="shared" si="11"/>
        <v>175.99999999983993</v>
      </c>
      <c r="AV14" s="98">
        <v>2995.38</v>
      </c>
      <c r="AW14" s="98">
        <v>1239.03</v>
      </c>
      <c r="AX14" s="71">
        <f>(AV14-AV13)*AX$6</f>
        <v>231.00000000054024</v>
      </c>
      <c r="AY14" s="71">
        <f t="shared" si="12"/>
        <v>32.99999999996999</v>
      </c>
      <c r="AZ14" s="194">
        <v>0</v>
      </c>
      <c r="BA14" s="98">
        <v>0</v>
      </c>
      <c r="BB14" s="70">
        <f>(AZ14-AZ13)*BB$6</f>
        <v>0</v>
      </c>
      <c r="BC14" s="71">
        <f>(BA14-BA13)*BB$6</f>
        <v>0</v>
      </c>
      <c r="BD14" s="111">
        <f t="shared" si="3"/>
        <v>5599.000000001661</v>
      </c>
      <c r="BE14" s="110">
        <f t="shared" si="3"/>
        <v>1264.99999999985</v>
      </c>
      <c r="BG14" s="23"/>
      <c r="BI14" s="23"/>
    </row>
    <row r="15" spans="1:61" s="22" customFormat="1" ht="18" customHeight="1" thickBot="1">
      <c r="A15" s="75" t="s">
        <v>63</v>
      </c>
      <c r="B15" s="102">
        <v>149.26</v>
      </c>
      <c r="C15" s="102">
        <v>8.02</v>
      </c>
      <c r="D15" s="74"/>
      <c r="E15" s="74"/>
      <c r="F15" s="102">
        <v>846.93</v>
      </c>
      <c r="G15" s="102">
        <v>14.86</v>
      </c>
      <c r="H15" s="74"/>
      <c r="I15" s="74"/>
      <c r="J15" s="101">
        <v>2915.11</v>
      </c>
      <c r="K15" s="101">
        <v>793.77</v>
      </c>
      <c r="L15" s="74"/>
      <c r="M15" s="74"/>
      <c r="N15" s="101">
        <v>3258.72</v>
      </c>
      <c r="O15" s="101">
        <v>938.98</v>
      </c>
      <c r="P15" s="74"/>
      <c r="Q15" s="74"/>
      <c r="R15" s="101">
        <v>4636.93</v>
      </c>
      <c r="S15" s="101">
        <v>1214.31</v>
      </c>
      <c r="T15" s="74"/>
      <c r="U15" s="74"/>
      <c r="V15" s="75" t="s">
        <v>63</v>
      </c>
      <c r="W15" s="101">
        <v>1292.59</v>
      </c>
      <c r="X15" s="101">
        <v>404.14</v>
      </c>
      <c r="Y15" s="74"/>
      <c r="Z15" s="74"/>
      <c r="AA15" s="101">
        <v>3106.54</v>
      </c>
      <c r="AB15" s="101">
        <v>985.24</v>
      </c>
      <c r="AC15" s="74"/>
      <c r="AD15" s="74"/>
      <c r="AE15" s="102">
        <v>1444.84</v>
      </c>
      <c r="AF15" s="102">
        <v>851.55</v>
      </c>
      <c r="AG15" s="74"/>
      <c r="AH15" s="74"/>
      <c r="AI15" s="102">
        <v>5462.08</v>
      </c>
      <c r="AJ15" s="102">
        <v>1764.42</v>
      </c>
      <c r="AK15" s="74"/>
      <c r="AL15" s="74"/>
      <c r="AM15" s="102">
        <v>7000.96</v>
      </c>
      <c r="AN15" s="102">
        <v>1907.49</v>
      </c>
      <c r="AO15" s="74"/>
      <c r="AP15" s="74"/>
      <c r="AQ15" s="75" t="s">
        <v>63</v>
      </c>
      <c r="AR15" s="102">
        <v>6661</v>
      </c>
      <c r="AS15" s="102">
        <v>2024.32</v>
      </c>
      <c r="AT15" s="74"/>
      <c r="AU15" s="74"/>
      <c r="AV15" s="102">
        <v>2995.45</v>
      </c>
      <c r="AW15" s="102">
        <v>1239.04</v>
      </c>
      <c r="AX15" s="74"/>
      <c r="AY15" s="74"/>
      <c r="AZ15" s="196">
        <v>0</v>
      </c>
      <c r="BA15" s="102">
        <v>0</v>
      </c>
      <c r="BB15" s="74"/>
      <c r="BC15" s="74"/>
      <c r="BD15" s="85"/>
      <c r="BE15" s="85"/>
      <c r="BG15" s="23"/>
      <c r="BI15" s="23"/>
    </row>
    <row r="16" spans="1:61" s="22" customFormat="1" ht="18" customHeight="1" thickBot="1">
      <c r="A16" s="79" t="s">
        <v>9</v>
      </c>
      <c r="B16" s="104">
        <v>149.26</v>
      </c>
      <c r="C16" s="104">
        <v>8.02</v>
      </c>
      <c r="D16" s="78">
        <f>(B16-B14)*D$6</f>
        <v>0</v>
      </c>
      <c r="E16" s="78">
        <f>(C16-C14)*D$6</f>
        <v>0</v>
      </c>
      <c r="F16" s="104">
        <v>846.97</v>
      </c>
      <c r="G16" s="104">
        <v>14.86</v>
      </c>
      <c r="H16" s="78">
        <f>(F16-F14)*H$6</f>
        <v>396.0000000003902</v>
      </c>
      <c r="I16" s="78">
        <f>(G16-G14)*H$6</f>
        <v>0</v>
      </c>
      <c r="J16" s="103">
        <v>2915.24</v>
      </c>
      <c r="K16" s="103">
        <v>793.8</v>
      </c>
      <c r="L16" s="78">
        <f>(J16-J14)*L$6</f>
        <v>1759.9999999983993</v>
      </c>
      <c r="M16" s="78">
        <f>(K16-K14)*L$6</f>
        <v>351.99999999967986</v>
      </c>
      <c r="N16" s="103">
        <v>3258.9</v>
      </c>
      <c r="O16" s="103">
        <v>939.02</v>
      </c>
      <c r="P16" s="78">
        <f>(N16-N14)*P$6</f>
        <v>1187.99999999992</v>
      </c>
      <c r="Q16" s="78">
        <f>(O16-O14)*P$6</f>
        <v>263.9999999997599</v>
      </c>
      <c r="R16" s="103">
        <v>4637.11</v>
      </c>
      <c r="S16" s="103">
        <v>1214.35</v>
      </c>
      <c r="T16" s="78">
        <f>(R16-R14)*T$6</f>
        <v>2375.999999995838</v>
      </c>
      <c r="U16" s="78">
        <f>(S16-S14)*T$6</f>
        <v>527.9999999995198</v>
      </c>
      <c r="V16" s="79" t="s">
        <v>9</v>
      </c>
      <c r="W16" s="103">
        <v>1292.62</v>
      </c>
      <c r="X16" s="103">
        <v>404.14</v>
      </c>
      <c r="Y16" s="78">
        <f>(W16-W14)*Y$6</f>
        <v>439.9999999995998</v>
      </c>
      <c r="Z16" s="78">
        <f>(X16-X14)*Y$6</f>
        <v>0</v>
      </c>
      <c r="AA16" s="103">
        <v>3106.71</v>
      </c>
      <c r="AB16" s="103">
        <v>985.28</v>
      </c>
      <c r="AC16" s="78">
        <f>(AA16-AA14)*$AC$6</f>
        <v>1716.0000000014406</v>
      </c>
      <c r="AD16" s="78">
        <f>(AB16-AB14)*$AC$6</f>
        <v>395.99999999963984</v>
      </c>
      <c r="AE16" s="104">
        <v>1444.91</v>
      </c>
      <c r="AF16" s="104">
        <v>851.59</v>
      </c>
      <c r="AG16" s="78">
        <f>(AE16-AE14)*$AG$6</f>
        <v>726.0000000008404</v>
      </c>
      <c r="AH16" s="78">
        <f>(AF16-AF14)*$AG$6</f>
        <v>396.0000000003902</v>
      </c>
      <c r="AI16" s="104">
        <v>5462.33</v>
      </c>
      <c r="AJ16" s="104">
        <v>1764.47</v>
      </c>
      <c r="AK16" s="78">
        <f>(AI16-AI14)*$AK$6</f>
        <v>1672.0000000004802</v>
      </c>
      <c r="AL16" s="78">
        <f>(AJ16-AJ14)*$AK$6</f>
        <v>351.99999999967986</v>
      </c>
      <c r="AM16" s="104">
        <v>7001.2</v>
      </c>
      <c r="AN16" s="104">
        <v>1907.56</v>
      </c>
      <c r="AO16" s="78">
        <f>(AM16-AM14)*$AO$6</f>
        <v>2441.9999999992797</v>
      </c>
      <c r="AP16" s="78">
        <f>(AN16-AN14)*$AO$6</f>
        <v>659.9999999993997</v>
      </c>
      <c r="AQ16" s="79" t="s">
        <v>9</v>
      </c>
      <c r="AR16" s="104">
        <v>6661.21</v>
      </c>
      <c r="AS16" s="104">
        <v>2024.36</v>
      </c>
      <c r="AT16" s="78">
        <f>(AR16-AR14)*AT$6</f>
        <v>2728.0000000035216</v>
      </c>
      <c r="AU16" s="78">
        <f>(AS16-AS14)*AT$6</f>
        <v>615.9999999994398</v>
      </c>
      <c r="AV16" s="104">
        <v>2995.59</v>
      </c>
      <c r="AW16" s="104">
        <v>1239.07</v>
      </c>
      <c r="AX16" s="78">
        <f>(AV16-AV14)*AX$6</f>
        <v>693.00000000012</v>
      </c>
      <c r="AY16" s="78">
        <f>(AW16-AW14)*AX$6</f>
        <v>131.99999999987995</v>
      </c>
      <c r="AZ16" s="197">
        <v>0</v>
      </c>
      <c r="BA16" s="104">
        <v>0</v>
      </c>
      <c r="BB16" s="77">
        <f>(AZ16-AZ14)*BB$6</f>
        <v>0</v>
      </c>
      <c r="BC16" s="78">
        <f>(BA16-BA14)*BB$6</f>
        <v>0</v>
      </c>
      <c r="BD16" s="114">
        <f>BB16+D16+H16+L16+P16+T16+Y16+AC16+AG16+AK16+AO16+AT16+AX16</f>
        <v>16136.999999999829</v>
      </c>
      <c r="BE16" s="115">
        <f>BC16+E16+I16+M16+Q16+U16+Z16+AD16+AH16+AL16+AP16+AU16+AY16</f>
        <v>3695.999999997389</v>
      </c>
      <c r="BG16" s="23"/>
      <c r="BI16" s="23"/>
    </row>
    <row r="17" spans="1:61" s="22" customFormat="1" ht="18" customHeight="1">
      <c r="A17" s="68" t="s">
        <v>64</v>
      </c>
      <c r="B17" s="106">
        <v>149.26</v>
      </c>
      <c r="C17" s="106">
        <v>8.02</v>
      </c>
      <c r="D17" s="74"/>
      <c r="E17" s="74"/>
      <c r="F17" s="106">
        <v>846.99</v>
      </c>
      <c r="G17" s="106">
        <v>14.86</v>
      </c>
      <c r="H17" s="74"/>
      <c r="I17" s="74"/>
      <c r="J17" s="105">
        <v>2915.31</v>
      </c>
      <c r="K17" s="105">
        <v>793.81</v>
      </c>
      <c r="L17" s="67"/>
      <c r="M17" s="67"/>
      <c r="N17" s="105">
        <v>3258.99</v>
      </c>
      <c r="O17" s="105">
        <v>939.04</v>
      </c>
      <c r="P17" s="67"/>
      <c r="Q17" s="67"/>
      <c r="R17" s="105">
        <v>4637.2</v>
      </c>
      <c r="S17" s="105">
        <v>1214.37</v>
      </c>
      <c r="T17" s="67"/>
      <c r="U17" s="67"/>
      <c r="V17" s="68" t="s">
        <v>64</v>
      </c>
      <c r="W17" s="105">
        <v>1292.63</v>
      </c>
      <c r="X17" s="105">
        <v>404.14</v>
      </c>
      <c r="Y17" s="67"/>
      <c r="Z17" s="67"/>
      <c r="AA17" s="105">
        <v>3106.8</v>
      </c>
      <c r="AB17" s="105">
        <v>985.3</v>
      </c>
      <c r="AC17" s="74"/>
      <c r="AD17" s="74"/>
      <c r="AE17" s="106">
        <v>1444.95</v>
      </c>
      <c r="AF17" s="106">
        <v>851.61</v>
      </c>
      <c r="AG17" s="74"/>
      <c r="AH17" s="74"/>
      <c r="AI17" s="106">
        <v>5462.46</v>
      </c>
      <c r="AJ17" s="106">
        <v>1764.5</v>
      </c>
      <c r="AK17" s="74"/>
      <c r="AL17" s="74"/>
      <c r="AM17" s="106">
        <v>7001.32</v>
      </c>
      <c r="AN17" s="106">
        <v>1907.59</v>
      </c>
      <c r="AO17" s="74"/>
      <c r="AP17" s="74"/>
      <c r="AQ17" s="68" t="s">
        <v>64</v>
      </c>
      <c r="AR17" s="106">
        <v>6661.31</v>
      </c>
      <c r="AS17" s="106">
        <v>2024.38</v>
      </c>
      <c r="AT17" s="74"/>
      <c r="AU17" s="74"/>
      <c r="AV17" s="106">
        <v>2995.66</v>
      </c>
      <c r="AW17" s="106">
        <v>1239.08</v>
      </c>
      <c r="AX17" s="74"/>
      <c r="AY17" s="74"/>
      <c r="AZ17" s="198">
        <v>0</v>
      </c>
      <c r="BA17" s="106">
        <v>0</v>
      </c>
      <c r="BB17" s="74"/>
      <c r="BC17" s="74"/>
      <c r="BD17" s="84"/>
      <c r="BE17" s="84"/>
      <c r="BG17" s="23"/>
      <c r="BI17" s="23"/>
    </row>
    <row r="18" spans="1:61" s="22" customFormat="1" ht="18" customHeight="1">
      <c r="A18" s="72" t="s">
        <v>10</v>
      </c>
      <c r="B18" s="98">
        <v>149.26</v>
      </c>
      <c r="C18" s="98">
        <v>8.02</v>
      </c>
      <c r="D18" s="71">
        <f>(B18-B16)*D$6</f>
        <v>0</v>
      </c>
      <c r="E18" s="71">
        <f>(C18-C16)*D$6</f>
        <v>0</v>
      </c>
      <c r="F18" s="98">
        <v>847.01</v>
      </c>
      <c r="G18" s="98">
        <v>14.86</v>
      </c>
      <c r="H18" s="71">
        <f>(F18-F16)*H$6</f>
        <v>263.9999999997599</v>
      </c>
      <c r="I18" s="71">
        <f>(G18-G16)*H$6</f>
        <v>0</v>
      </c>
      <c r="J18" s="97">
        <v>2915.38</v>
      </c>
      <c r="K18" s="97">
        <v>793.82</v>
      </c>
      <c r="L18" s="71">
        <f>(J18-J16)*L$6</f>
        <v>1232.0000000028813</v>
      </c>
      <c r="M18" s="71">
        <f>(K18-K16)*L$6</f>
        <v>176.00000000084037</v>
      </c>
      <c r="N18" s="97">
        <v>3259.07</v>
      </c>
      <c r="O18" s="97">
        <v>939.06</v>
      </c>
      <c r="P18" s="71">
        <f>(N18-N16)*P$6</f>
        <v>748.0000000003201</v>
      </c>
      <c r="Q18" s="71">
        <f>(O18-O16)*P$6</f>
        <v>175.99999999983993</v>
      </c>
      <c r="R18" s="97">
        <v>4637.29</v>
      </c>
      <c r="S18" s="97">
        <v>1214.39</v>
      </c>
      <c r="T18" s="71">
        <f>(R18-R16)*T$6</f>
        <v>1584.0000000025611</v>
      </c>
      <c r="U18" s="71">
        <f>(S18-S16)*T$6</f>
        <v>352.00000000168075</v>
      </c>
      <c r="V18" s="72" t="s">
        <v>10</v>
      </c>
      <c r="W18" s="97">
        <v>1292.64</v>
      </c>
      <c r="X18" s="97">
        <v>404.14</v>
      </c>
      <c r="Y18" s="71">
        <f>(W18-W16)*Y$6</f>
        <v>176.00000000184082</v>
      </c>
      <c r="Z18" s="71">
        <f>(X18-X16)*Y$6</f>
        <v>0</v>
      </c>
      <c r="AA18" s="97">
        <v>3106.89</v>
      </c>
      <c r="AB18" s="97">
        <v>985.32</v>
      </c>
      <c r="AC18" s="71">
        <f>(AA18-AA16)*$AC$6</f>
        <v>1187.9999999989195</v>
      </c>
      <c r="AD18" s="71">
        <f>(AB18-AB16)*$AC$6</f>
        <v>264.0000000005102</v>
      </c>
      <c r="AE18" s="98">
        <v>1444.99</v>
      </c>
      <c r="AF18" s="98">
        <v>851.63</v>
      </c>
      <c r="AG18" s="71">
        <f>(AE18-AE16)*$AG$6</f>
        <v>527.9999999995198</v>
      </c>
      <c r="AH18" s="71">
        <f>(AF18-AF16)*$AG$6</f>
        <v>263.9999999997599</v>
      </c>
      <c r="AI18" s="98">
        <v>5462.59</v>
      </c>
      <c r="AJ18" s="98">
        <v>1764.53</v>
      </c>
      <c r="AK18" s="71">
        <f>(AI18-AI16)*$AK$6</f>
        <v>1144.0000000009604</v>
      </c>
      <c r="AL18" s="71">
        <f>(AJ18-AJ16)*$AK$6</f>
        <v>263.9999999997599</v>
      </c>
      <c r="AM18" s="98">
        <v>7001.44</v>
      </c>
      <c r="AN18" s="98">
        <v>1907.63</v>
      </c>
      <c r="AO18" s="71">
        <f>(AM18-AM16)*$AO$6</f>
        <v>1583.9999999985594</v>
      </c>
      <c r="AP18" s="71">
        <f>(AN18-AN16)*$AO$6</f>
        <v>462.0000000010805</v>
      </c>
      <c r="AQ18" s="72" t="s">
        <v>10</v>
      </c>
      <c r="AR18" s="98">
        <v>6661.41</v>
      </c>
      <c r="AS18" s="98">
        <v>2024.41</v>
      </c>
      <c r="AT18" s="71">
        <f>(AR18-AR16)*AT$6</f>
        <v>1759.9999999983993</v>
      </c>
      <c r="AU18" s="71">
        <f>(AS18-AS16)*AT$6</f>
        <v>440.0000000016007</v>
      </c>
      <c r="AV18" s="98">
        <v>2995.73</v>
      </c>
      <c r="AW18" s="98">
        <v>1239.09</v>
      </c>
      <c r="AX18" s="71">
        <f>(AV18-AV16)*AX$6</f>
        <v>461.9999999995798</v>
      </c>
      <c r="AY18" s="71">
        <f>(AW18-AW16)*AX$6</f>
        <v>65.99999999993997</v>
      </c>
      <c r="AZ18" s="194">
        <v>0</v>
      </c>
      <c r="BA18" s="98">
        <v>0</v>
      </c>
      <c r="BB18" s="70">
        <f>(AZ18-AZ16)*BB$6</f>
        <v>0</v>
      </c>
      <c r="BC18" s="71">
        <f>(BA18-BA16)*BB$6</f>
        <v>0</v>
      </c>
      <c r="BD18" s="111">
        <f aca="true" t="shared" si="13" ref="BD18:BE23">BB18+D18+H18+L18+P18+T18+Y18+AC18+AG18+AK18+AO18+AT18+AX18</f>
        <v>10670.000000003301</v>
      </c>
      <c r="BE18" s="110">
        <f t="shared" si="13"/>
        <v>2464.000000005012</v>
      </c>
      <c r="BG18" s="23"/>
      <c r="BI18" s="23"/>
    </row>
    <row r="19" spans="1:61" s="22" customFormat="1" ht="18" customHeight="1">
      <c r="A19" s="72" t="s">
        <v>11</v>
      </c>
      <c r="B19" s="98">
        <v>149.26</v>
      </c>
      <c r="C19" s="98">
        <v>8.02</v>
      </c>
      <c r="D19" s="71">
        <f aca="true" t="shared" si="14" ref="D19:D43">(B19-B18)*D$6</f>
        <v>0</v>
      </c>
      <c r="E19" s="71">
        <f t="shared" si="4"/>
        <v>0</v>
      </c>
      <c r="F19" s="98">
        <v>847.03</v>
      </c>
      <c r="G19" s="98">
        <v>14.86</v>
      </c>
      <c r="H19" s="71">
        <f aca="true" t="shared" si="15" ref="H19:H43">(F19-F18)*H$6</f>
        <v>131.99999999987995</v>
      </c>
      <c r="I19" s="71">
        <f t="shared" si="5"/>
        <v>0</v>
      </c>
      <c r="J19" s="97">
        <v>2915.44</v>
      </c>
      <c r="K19" s="97">
        <v>793.84</v>
      </c>
      <c r="L19" s="71">
        <f aca="true" t="shared" si="16" ref="L19:L43">(J19-J18)*L$6</f>
        <v>527.9999999995198</v>
      </c>
      <c r="M19" s="71">
        <f t="shared" si="6"/>
        <v>175.99999999983993</v>
      </c>
      <c r="N19" s="97">
        <v>3259.16</v>
      </c>
      <c r="O19" s="97">
        <v>939.08</v>
      </c>
      <c r="P19" s="71">
        <f aca="true" t="shared" si="17" ref="P19:P43">(N19-N18)*P$6</f>
        <v>395.9999999986394</v>
      </c>
      <c r="Q19" s="71">
        <f t="shared" si="7"/>
        <v>88.00000000042019</v>
      </c>
      <c r="R19" s="97">
        <v>4637.37</v>
      </c>
      <c r="S19" s="97">
        <v>1214.41</v>
      </c>
      <c r="T19" s="71">
        <f aca="true" t="shared" si="18" ref="T19:T43">(R19-R18)*T$6</f>
        <v>703.9999999993597</v>
      </c>
      <c r="U19" s="71">
        <f t="shared" si="8"/>
        <v>175.99999999983993</v>
      </c>
      <c r="V19" s="72" t="s">
        <v>11</v>
      </c>
      <c r="W19" s="97">
        <v>1292.66</v>
      </c>
      <c r="X19" s="97">
        <v>404.15</v>
      </c>
      <c r="Y19" s="71">
        <f aca="true" t="shared" si="19" ref="Y19:Y43">(W19-W18)*Y$6</f>
        <v>175.99999999983993</v>
      </c>
      <c r="Z19" s="71">
        <f t="shared" si="9"/>
        <v>87.99999999991996</v>
      </c>
      <c r="AA19" s="97">
        <v>3106.97</v>
      </c>
      <c r="AB19" s="97">
        <v>985.34</v>
      </c>
      <c r="AC19" s="71">
        <f aca="true" t="shared" si="20" ref="AC19:AD23">(AA19-AA18)*$AC$6</f>
        <v>527.9999999995198</v>
      </c>
      <c r="AD19" s="71">
        <f t="shared" si="20"/>
        <v>131.99999999987995</v>
      </c>
      <c r="AE19" s="98">
        <v>1445.01</v>
      </c>
      <c r="AF19" s="98">
        <v>851.64</v>
      </c>
      <c r="AG19" s="71">
        <f t="shared" si="10"/>
        <v>131.99999999987995</v>
      </c>
      <c r="AH19" s="71">
        <f t="shared" si="10"/>
        <v>65.99999999993997</v>
      </c>
      <c r="AI19" s="98">
        <v>5462.72</v>
      </c>
      <c r="AJ19" s="98">
        <v>1764.56</v>
      </c>
      <c r="AK19" s="71">
        <f aca="true" t="shared" si="21" ref="AK19:AL23">(AI19-AI18)*$AK$6</f>
        <v>572.0000000004802</v>
      </c>
      <c r="AL19" s="71">
        <f t="shared" si="21"/>
        <v>131.99999999987995</v>
      </c>
      <c r="AM19" s="98">
        <v>7001.56</v>
      </c>
      <c r="AN19" s="98">
        <v>1907.66</v>
      </c>
      <c r="AO19" s="71">
        <f aca="true" t="shared" si="22" ref="AO19:AP23">(AM19-AM18)*$AO$6</f>
        <v>792.0000000052823</v>
      </c>
      <c r="AP19" s="71">
        <f t="shared" si="22"/>
        <v>197.99999999981992</v>
      </c>
      <c r="AQ19" s="72" t="s">
        <v>11</v>
      </c>
      <c r="AR19" s="98">
        <v>6661.52</v>
      </c>
      <c r="AS19" s="98">
        <v>2024.43</v>
      </c>
      <c r="AT19" s="71">
        <f aca="true" t="shared" si="23" ref="AT19:AT43">(AR19-AR18)*AT$6</f>
        <v>968.0000000051223</v>
      </c>
      <c r="AU19" s="71">
        <f t="shared" si="11"/>
        <v>175.99999999983993</v>
      </c>
      <c r="AV19" s="98">
        <v>2995.8</v>
      </c>
      <c r="AW19" s="98">
        <v>1239.1</v>
      </c>
      <c r="AX19" s="71">
        <f aca="true" t="shared" si="24" ref="AX19:AX43">(AV19-AV18)*AX$6</f>
        <v>231.00000000054024</v>
      </c>
      <c r="AY19" s="71">
        <f t="shared" si="12"/>
        <v>32.99999999996999</v>
      </c>
      <c r="AZ19" s="194">
        <v>0</v>
      </c>
      <c r="BA19" s="98">
        <v>0</v>
      </c>
      <c r="BB19" s="70">
        <f>(AZ19-AZ18)*BB$6</f>
        <v>0</v>
      </c>
      <c r="BC19" s="71">
        <f>(BA19-BA18)*BB$6</f>
        <v>0</v>
      </c>
      <c r="BD19" s="111">
        <f t="shared" si="13"/>
        <v>5159.000000008064</v>
      </c>
      <c r="BE19" s="110">
        <f t="shared" si="13"/>
        <v>1264.9999999993497</v>
      </c>
      <c r="BG19" s="23"/>
      <c r="BI19" s="23"/>
    </row>
    <row r="20" spans="1:61" s="22" customFormat="1" ht="18" customHeight="1">
      <c r="A20" s="72" t="s">
        <v>12</v>
      </c>
      <c r="B20" s="98">
        <v>149.26</v>
      </c>
      <c r="C20" s="98">
        <v>8.02</v>
      </c>
      <c r="D20" s="71">
        <f t="shared" si="14"/>
        <v>0</v>
      </c>
      <c r="E20" s="71">
        <f t="shared" si="4"/>
        <v>0</v>
      </c>
      <c r="F20" s="98">
        <v>847.05</v>
      </c>
      <c r="G20" s="98">
        <v>14.86</v>
      </c>
      <c r="H20" s="71">
        <f t="shared" si="15"/>
        <v>131.99999999987995</v>
      </c>
      <c r="I20" s="71">
        <f t="shared" si="5"/>
        <v>0</v>
      </c>
      <c r="J20" s="97">
        <v>2915.51</v>
      </c>
      <c r="K20" s="97">
        <v>793.85</v>
      </c>
      <c r="L20" s="71">
        <f t="shared" si="16"/>
        <v>616.0000000014406</v>
      </c>
      <c r="M20" s="71">
        <f t="shared" si="6"/>
        <v>87.99999999991996</v>
      </c>
      <c r="N20" s="97">
        <v>3259.24</v>
      </c>
      <c r="O20" s="97">
        <v>939.1</v>
      </c>
      <c r="P20" s="71">
        <f t="shared" si="17"/>
        <v>351.99999999967986</v>
      </c>
      <c r="Q20" s="71">
        <f t="shared" si="7"/>
        <v>87.99999999991996</v>
      </c>
      <c r="R20" s="97">
        <v>4637.46</v>
      </c>
      <c r="S20" s="97">
        <v>1214.43</v>
      </c>
      <c r="T20" s="71">
        <f t="shared" si="18"/>
        <v>792.0000000012806</v>
      </c>
      <c r="U20" s="71">
        <f t="shared" si="8"/>
        <v>175.99999999983993</v>
      </c>
      <c r="V20" s="72" t="s">
        <v>12</v>
      </c>
      <c r="W20" s="97">
        <v>1292.67</v>
      </c>
      <c r="X20" s="97">
        <v>404.15</v>
      </c>
      <c r="Y20" s="71">
        <f t="shared" si="19"/>
        <v>87.99999999991996</v>
      </c>
      <c r="Z20" s="71">
        <f t="shared" si="9"/>
        <v>0</v>
      </c>
      <c r="AA20" s="97">
        <v>3107.06</v>
      </c>
      <c r="AB20" s="97">
        <v>985.35</v>
      </c>
      <c r="AC20" s="71">
        <f t="shared" si="20"/>
        <v>594.0000000009604</v>
      </c>
      <c r="AD20" s="71">
        <f t="shared" si="20"/>
        <v>65.99999999993997</v>
      </c>
      <c r="AE20" s="98">
        <v>1445.03</v>
      </c>
      <c r="AF20" s="98">
        <v>851.65</v>
      </c>
      <c r="AG20" s="71">
        <f t="shared" si="10"/>
        <v>131.99999999987995</v>
      </c>
      <c r="AH20" s="71">
        <f t="shared" si="10"/>
        <v>65.99999999993997</v>
      </c>
      <c r="AI20" s="98">
        <v>5462.85</v>
      </c>
      <c r="AJ20" s="98">
        <v>1764.58</v>
      </c>
      <c r="AK20" s="71">
        <f t="shared" si="21"/>
        <v>572.0000000004802</v>
      </c>
      <c r="AL20" s="71">
        <f t="shared" si="21"/>
        <v>87.99999999991996</v>
      </c>
      <c r="AM20" s="98">
        <v>7001.68</v>
      </c>
      <c r="AN20" s="98">
        <v>1907.69</v>
      </c>
      <c r="AO20" s="71">
        <f t="shared" si="22"/>
        <v>791.9999999992797</v>
      </c>
      <c r="AP20" s="71">
        <f t="shared" si="22"/>
        <v>197.99999999981992</v>
      </c>
      <c r="AQ20" s="72" t="s">
        <v>12</v>
      </c>
      <c r="AR20" s="98">
        <v>6661.62</v>
      </c>
      <c r="AS20" s="98">
        <v>2024.45</v>
      </c>
      <c r="AT20" s="71">
        <f t="shared" si="23"/>
        <v>879.9999999951979</v>
      </c>
      <c r="AU20" s="71">
        <f t="shared" si="11"/>
        <v>175.99999999983993</v>
      </c>
      <c r="AV20" s="98">
        <v>2995.87</v>
      </c>
      <c r="AW20" s="98">
        <v>1239.11</v>
      </c>
      <c r="AX20" s="71">
        <f t="shared" si="24"/>
        <v>230.99999999903957</v>
      </c>
      <c r="AY20" s="71">
        <f t="shared" si="12"/>
        <v>32.99999999996999</v>
      </c>
      <c r="AZ20" s="194">
        <v>0</v>
      </c>
      <c r="BA20" s="98">
        <v>0</v>
      </c>
      <c r="BB20" s="70">
        <f>(AZ20-AZ19)*BB$6</f>
        <v>0</v>
      </c>
      <c r="BC20" s="71">
        <f>(BA20-BA19)*BB$6</f>
        <v>0</v>
      </c>
      <c r="BD20" s="111">
        <f t="shared" si="13"/>
        <v>5180.999999997039</v>
      </c>
      <c r="BE20" s="110">
        <f t="shared" si="13"/>
        <v>978.9999999991096</v>
      </c>
      <c r="BG20" s="23"/>
      <c r="BI20" s="23"/>
    </row>
    <row r="21" spans="1:61" s="22" customFormat="1" ht="18" customHeight="1">
      <c r="A21" s="72" t="s">
        <v>13</v>
      </c>
      <c r="B21" s="98">
        <v>149.26</v>
      </c>
      <c r="C21" s="98">
        <v>8.02</v>
      </c>
      <c r="D21" s="71">
        <f t="shared" si="14"/>
        <v>0</v>
      </c>
      <c r="E21" s="71">
        <f t="shared" si="4"/>
        <v>0</v>
      </c>
      <c r="F21" s="98">
        <v>847.1</v>
      </c>
      <c r="G21" s="98">
        <v>14.86</v>
      </c>
      <c r="H21" s="71">
        <f t="shared" si="15"/>
        <v>330.0000000004502</v>
      </c>
      <c r="I21" s="71">
        <f t="shared" si="5"/>
        <v>0</v>
      </c>
      <c r="J21" s="97">
        <v>2915.65</v>
      </c>
      <c r="K21" s="97">
        <v>793.87</v>
      </c>
      <c r="L21" s="71">
        <f t="shared" si="16"/>
        <v>1231.9999999988795</v>
      </c>
      <c r="M21" s="71">
        <f t="shared" si="6"/>
        <v>175.99999999983993</v>
      </c>
      <c r="N21" s="97">
        <v>3259.42</v>
      </c>
      <c r="O21" s="97">
        <v>939.14</v>
      </c>
      <c r="P21" s="71">
        <f t="shared" si="17"/>
        <v>792.0000000012806</v>
      </c>
      <c r="Q21" s="71">
        <f t="shared" si="7"/>
        <v>175.99999999983993</v>
      </c>
      <c r="R21" s="97">
        <v>4637.65</v>
      </c>
      <c r="S21" s="97">
        <v>1214.47</v>
      </c>
      <c r="T21" s="71">
        <f t="shared" si="18"/>
        <v>1671.9999999964784</v>
      </c>
      <c r="U21" s="71">
        <f t="shared" si="8"/>
        <v>351.99999999967986</v>
      </c>
      <c r="V21" s="72" t="s">
        <v>13</v>
      </c>
      <c r="W21" s="97">
        <v>1292.7</v>
      </c>
      <c r="X21" s="97">
        <v>404.15</v>
      </c>
      <c r="Y21" s="71">
        <f t="shared" si="19"/>
        <v>263.9999999997599</v>
      </c>
      <c r="Z21" s="71">
        <f t="shared" si="9"/>
        <v>0</v>
      </c>
      <c r="AA21" s="97">
        <v>3107.24</v>
      </c>
      <c r="AB21" s="97">
        <v>985.39</v>
      </c>
      <c r="AC21" s="71">
        <f t="shared" si="20"/>
        <v>1187.9999999989195</v>
      </c>
      <c r="AD21" s="71">
        <f t="shared" si="20"/>
        <v>263.9999999997599</v>
      </c>
      <c r="AE21" s="98">
        <v>1445.05</v>
      </c>
      <c r="AF21" s="98">
        <v>851.66</v>
      </c>
      <c r="AG21" s="71">
        <f t="shared" si="10"/>
        <v>131.99999999987995</v>
      </c>
      <c r="AH21" s="71">
        <f t="shared" si="10"/>
        <v>65.99999999993997</v>
      </c>
      <c r="AI21" s="98">
        <v>5463.13</v>
      </c>
      <c r="AJ21" s="98">
        <v>1764.64</v>
      </c>
      <c r="AK21" s="71">
        <f t="shared" si="21"/>
        <v>1231.9999999988795</v>
      </c>
      <c r="AL21" s="71">
        <f t="shared" si="21"/>
        <v>264.00000000076034</v>
      </c>
      <c r="AM21" s="98">
        <v>7001.94</v>
      </c>
      <c r="AN21" s="98">
        <v>1907.76</v>
      </c>
      <c r="AO21" s="71">
        <f t="shared" si="22"/>
        <v>1715.999999995438</v>
      </c>
      <c r="AP21" s="71">
        <f t="shared" si="22"/>
        <v>461.9999999995798</v>
      </c>
      <c r="AQ21" s="72" t="s">
        <v>13</v>
      </c>
      <c r="AR21" s="98">
        <v>6661.84</v>
      </c>
      <c r="AS21" s="98">
        <v>2024.5</v>
      </c>
      <c r="AT21" s="71">
        <f t="shared" si="23"/>
        <v>1936.000000002241</v>
      </c>
      <c r="AU21" s="71">
        <f t="shared" si="11"/>
        <v>439.9999999995998</v>
      </c>
      <c r="AV21" s="98">
        <v>2996.02</v>
      </c>
      <c r="AW21" s="98">
        <v>1239.14</v>
      </c>
      <c r="AX21" s="71">
        <f t="shared" si="24"/>
        <v>495.00000000030013</v>
      </c>
      <c r="AY21" s="71">
        <f t="shared" si="12"/>
        <v>99.0000000006603</v>
      </c>
      <c r="AZ21" s="194">
        <v>0</v>
      </c>
      <c r="BA21" s="98">
        <v>0</v>
      </c>
      <c r="BB21" s="70">
        <f>(AZ21-AZ20)*BB$6</f>
        <v>0</v>
      </c>
      <c r="BC21" s="71">
        <f>(BA21-BA20)*BB$6</f>
        <v>0</v>
      </c>
      <c r="BD21" s="111">
        <f t="shared" si="13"/>
        <v>10988.999999992508</v>
      </c>
      <c r="BE21" s="110">
        <f t="shared" si="13"/>
        <v>2298.99999999966</v>
      </c>
      <c r="BG21" s="23"/>
      <c r="BI21" s="23"/>
    </row>
    <row r="22" spans="1:61" s="22" customFormat="1" ht="18" customHeight="1">
      <c r="A22" s="72" t="s">
        <v>14</v>
      </c>
      <c r="B22" s="98">
        <v>149.26</v>
      </c>
      <c r="C22" s="98">
        <v>8.02</v>
      </c>
      <c r="D22" s="71">
        <f t="shared" si="14"/>
        <v>0</v>
      </c>
      <c r="E22" s="71">
        <f t="shared" si="4"/>
        <v>0</v>
      </c>
      <c r="F22" s="98">
        <v>847.15</v>
      </c>
      <c r="G22" s="98">
        <v>14.86</v>
      </c>
      <c r="H22" s="71">
        <f t="shared" si="15"/>
        <v>329.99999999969987</v>
      </c>
      <c r="I22" s="71">
        <f t="shared" si="5"/>
        <v>0</v>
      </c>
      <c r="J22" s="97">
        <v>2915.79</v>
      </c>
      <c r="K22" s="97">
        <v>793.9</v>
      </c>
      <c r="L22" s="71">
        <f t="shared" si="16"/>
        <v>1231.9999999988795</v>
      </c>
      <c r="M22" s="71">
        <f t="shared" si="6"/>
        <v>263.9999999997599</v>
      </c>
      <c r="N22" s="97">
        <v>3259.62</v>
      </c>
      <c r="O22" s="97">
        <v>939.18</v>
      </c>
      <c r="P22" s="71">
        <f t="shared" si="17"/>
        <v>879.9999999991996</v>
      </c>
      <c r="Q22" s="71">
        <f t="shared" si="7"/>
        <v>175.99999999983993</v>
      </c>
      <c r="R22" s="97">
        <v>4637.87</v>
      </c>
      <c r="S22" s="97">
        <v>1214.51</v>
      </c>
      <c r="T22" s="71">
        <f t="shared" si="18"/>
        <v>1936.000000002241</v>
      </c>
      <c r="U22" s="71">
        <f t="shared" si="8"/>
        <v>351.99999999967986</v>
      </c>
      <c r="V22" s="72" t="s">
        <v>14</v>
      </c>
      <c r="W22" s="97">
        <v>1292.72</v>
      </c>
      <c r="X22" s="97">
        <v>404.16</v>
      </c>
      <c r="Y22" s="71">
        <f t="shared" si="19"/>
        <v>175.99999999983993</v>
      </c>
      <c r="Z22" s="71">
        <f t="shared" si="9"/>
        <v>88.00000000042019</v>
      </c>
      <c r="AA22" s="97">
        <v>3107.43</v>
      </c>
      <c r="AB22" s="97">
        <v>985.43</v>
      </c>
      <c r="AC22" s="71">
        <f t="shared" si="20"/>
        <v>1254.0000000003602</v>
      </c>
      <c r="AD22" s="71">
        <f t="shared" si="20"/>
        <v>263.9999999997599</v>
      </c>
      <c r="AE22" s="98">
        <v>1445.1</v>
      </c>
      <c r="AF22" s="98">
        <v>851.68</v>
      </c>
      <c r="AG22" s="71">
        <f t="shared" si="10"/>
        <v>329.99999999969987</v>
      </c>
      <c r="AH22" s="71">
        <f t="shared" si="10"/>
        <v>131.99999999987995</v>
      </c>
      <c r="AI22" s="98">
        <v>5463.42</v>
      </c>
      <c r="AJ22" s="98">
        <v>1764.7</v>
      </c>
      <c r="AK22" s="71">
        <f t="shared" si="21"/>
        <v>1275.99999999984</v>
      </c>
      <c r="AL22" s="71">
        <f t="shared" si="21"/>
        <v>263.9999999997599</v>
      </c>
      <c r="AM22" s="98">
        <v>7002.25</v>
      </c>
      <c r="AN22" s="98">
        <v>1907.83</v>
      </c>
      <c r="AO22" s="71">
        <f t="shared" si="22"/>
        <v>2046.0000000026412</v>
      </c>
      <c r="AP22" s="71">
        <f t="shared" si="22"/>
        <v>461.9999999995798</v>
      </c>
      <c r="AQ22" s="72" t="s">
        <v>14</v>
      </c>
      <c r="AR22" s="98">
        <v>6662.09</v>
      </c>
      <c r="AS22" s="98">
        <v>2024.54</v>
      </c>
      <c r="AT22" s="71">
        <f t="shared" si="23"/>
        <v>2200</v>
      </c>
      <c r="AU22" s="71">
        <f t="shared" si="11"/>
        <v>351.99999999967986</v>
      </c>
      <c r="AV22" s="98">
        <v>2996.17</v>
      </c>
      <c r="AW22" s="98">
        <v>1239.16</v>
      </c>
      <c r="AX22" s="71">
        <f t="shared" si="24"/>
        <v>495.00000000030013</v>
      </c>
      <c r="AY22" s="71">
        <f t="shared" si="12"/>
        <v>65.99999999993997</v>
      </c>
      <c r="AZ22" s="194">
        <v>0</v>
      </c>
      <c r="BA22" s="98">
        <v>0</v>
      </c>
      <c r="BB22" s="70">
        <f>(AZ22-AZ21)*BB$6</f>
        <v>0</v>
      </c>
      <c r="BC22" s="71">
        <f>(BA22-BA21)*BB$6</f>
        <v>0</v>
      </c>
      <c r="BD22" s="111">
        <f t="shared" si="13"/>
        <v>12155.000000002701</v>
      </c>
      <c r="BE22" s="110">
        <f t="shared" si="13"/>
        <v>2419.9999999982992</v>
      </c>
      <c r="BG22" s="23"/>
      <c r="BI22" s="23"/>
    </row>
    <row r="23" spans="1:61" s="22" customFormat="1" ht="18" customHeight="1">
      <c r="A23" s="72" t="s">
        <v>15</v>
      </c>
      <c r="B23" s="100">
        <v>149.26</v>
      </c>
      <c r="C23" s="100">
        <v>8.02</v>
      </c>
      <c r="D23" s="71">
        <f t="shared" si="14"/>
        <v>0</v>
      </c>
      <c r="E23" s="71">
        <f t="shared" si="4"/>
        <v>0</v>
      </c>
      <c r="F23" s="100">
        <v>847.21</v>
      </c>
      <c r="G23" s="100">
        <v>14.86</v>
      </c>
      <c r="H23" s="71">
        <f t="shared" si="15"/>
        <v>396.0000000003902</v>
      </c>
      <c r="I23" s="71">
        <f t="shared" si="5"/>
        <v>0</v>
      </c>
      <c r="J23" s="99">
        <v>2915.94</v>
      </c>
      <c r="K23" s="99">
        <v>793.92</v>
      </c>
      <c r="L23" s="71">
        <f t="shared" si="16"/>
        <v>1320.0000000008004</v>
      </c>
      <c r="M23" s="71">
        <f t="shared" si="6"/>
        <v>175.99999999983993</v>
      </c>
      <c r="N23" s="99">
        <v>3259.81</v>
      </c>
      <c r="O23" s="99">
        <v>939.22</v>
      </c>
      <c r="P23" s="71">
        <f t="shared" si="17"/>
        <v>836.0000000002401</v>
      </c>
      <c r="Q23" s="71">
        <f t="shared" si="7"/>
        <v>176.00000000034015</v>
      </c>
      <c r="R23" s="99">
        <v>4638.11</v>
      </c>
      <c r="S23" s="99">
        <v>1214.55</v>
      </c>
      <c r="T23" s="71">
        <f t="shared" si="18"/>
        <v>2111.999999998079</v>
      </c>
      <c r="U23" s="71">
        <f t="shared" si="8"/>
        <v>351.99999999967986</v>
      </c>
      <c r="V23" s="72" t="s">
        <v>15</v>
      </c>
      <c r="W23" s="99">
        <v>1292.75</v>
      </c>
      <c r="X23" s="99">
        <v>404.16</v>
      </c>
      <c r="Y23" s="71">
        <f t="shared" si="19"/>
        <v>263.9999999997599</v>
      </c>
      <c r="Z23" s="71">
        <f t="shared" si="9"/>
        <v>0</v>
      </c>
      <c r="AA23" s="99">
        <v>3107.61</v>
      </c>
      <c r="AB23" s="99">
        <v>985.46</v>
      </c>
      <c r="AC23" s="71">
        <f t="shared" si="20"/>
        <v>1188.0000000019209</v>
      </c>
      <c r="AD23" s="71">
        <f t="shared" si="20"/>
        <v>198.00000000057025</v>
      </c>
      <c r="AE23" s="100">
        <v>1445.12</v>
      </c>
      <c r="AF23" s="100">
        <v>851.69</v>
      </c>
      <c r="AG23" s="71">
        <f t="shared" si="10"/>
        <v>131.99999999987995</v>
      </c>
      <c r="AH23" s="71">
        <f t="shared" si="10"/>
        <v>66.0000000006903</v>
      </c>
      <c r="AI23" s="100">
        <v>5463.7</v>
      </c>
      <c r="AJ23" s="100">
        <v>1764.75</v>
      </c>
      <c r="AK23" s="71">
        <f t="shared" si="21"/>
        <v>1231.9999999988795</v>
      </c>
      <c r="AL23" s="71">
        <f t="shared" si="21"/>
        <v>219.9999999997999</v>
      </c>
      <c r="AM23" s="100">
        <v>7002.6</v>
      </c>
      <c r="AN23" s="100">
        <v>1907.9</v>
      </c>
      <c r="AO23" s="71">
        <f t="shared" si="22"/>
        <v>2310.000000002401</v>
      </c>
      <c r="AP23" s="71">
        <f t="shared" si="22"/>
        <v>462.0000000010805</v>
      </c>
      <c r="AQ23" s="72" t="s">
        <v>15</v>
      </c>
      <c r="AR23" s="100">
        <v>6662.35</v>
      </c>
      <c r="AS23" s="100">
        <v>2024.59</v>
      </c>
      <c r="AT23" s="71">
        <f t="shared" si="23"/>
        <v>2288.000000001921</v>
      </c>
      <c r="AU23" s="71">
        <f t="shared" si="11"/>
        <v>439.9999999995998</v>
      </c>
      <c r="AV23" s="100">
        <v>2996.31</v>
      </c>
      <c r="AW23" s="100">
        <v>1239.18</v>
      </c>
      <c r="AX23" s="71">
        <f t="shared" si="24"/>
        <v>461.9999999995798</v>
      </c>
      <c r="AY23" s="71">
        <f t="shared" si="12"/>
        <v>65.99999999993997</v>
      </c>
      <c r="AZ23" s="195">
        <v>0</v>
      </c>
      <c r="BA23" s="100">
        <v>0</v>
      </c>
      <c r="BB23" s="70">
        <f>(AZ23-AZ22)*BB$6</f>
        <v>0</v>
      </c>
      <c r="BC23" s="71">
        <f>(BA23-BA22)*BB$6</f>
        <v>0</v>
      </c>
      <c r="BD23" s="111">
        <f t="shared" si="13"/>
        <v>12540.00000000385</v>
      </c>
      <c r="BE23" s="110">
        <f t="shared" si="13"/>
        <v>2156.0000000015407</v>
      </c>
      <c r="BG23" s="23"/>
      <c r="BI23" s="23"/>
    </row>
    <row r="24" spans="1:61" s="22" customFormat="1" ht="18" customHeight="1" thickBot="1">
      <c r="A24" s="75" t="s">
        <v>65</v>
      </c>
      <c r="B24" s="102">
        <v>149.26</v>
      </c>
      <c r="C24" s="102">
        <v>8.02</v>
      </c>
      <c r="D24" s="74"/>
      <c r="E24" s="74"/>
      <c r="F24" s="102">
        <v>847.29</v>
      </c>
      <c r="G24" s="102">
        <v>14.87</v>
      </c>
      <c r="H24" s="74"/>
      <c r="I24" s="74"/>
      <c r="J24" s="101">
        <v>2916.08</v>
      </c>
      <c r="K24" s="101">
        <v>793.95</v>
      </c>
      <c r="L24" s="74"/>
      <c r="M24" s="74"/>
      <c r="N24" s="101">
        <v>3260</v>
      </c>
      <c r="O24" s="101">
        <v>939.26</v>
      </c>
      <c r="P24" s="74"/>
      <c r="Q24" s="74"/>
      <c r="R24" s="101">
        <v>4638.34</v>
      </c>
      <c r="S24" s="101">
        <v>1214.59</v>
      </c>
      <c r="T24" s="74"/>
      <c r="U24" s="74"/>
      <c r="V24" s="75" t="s">
        <v>65</v>
      </c>
      <c r="W24" s="101">
        <v>1292.78</v>
      </c>
      <c r="X24" s="101">
        <v>404.17</v>
      </c>
      <c r="Y24" s="74"/>
      <c r="Z24" s="74"/>
      <c r="AA24" s="101">
        <v>3107.78</v>
      </c>
      <c r="AB24" s="101">
        <v>985.5</v>
      </c>
      <c r="AC24" s="74"/>
      <c r="AD24" s="74"/>
      <c r="AE24" s="102">
        <v>1445.15</v>
      </c>
      <c r="AF24" s="102">
        <v>851.7</v>
      </c>
      <c r="AG24" s="74"/>
      <c r="AH24" s="74"/>
      <c r="AI24" s="102">
        <v>5463.96</v>
      </c>
      <c r="AJ24" s="102">
        <v>1764.81</v>
      </c>
      <c r="AK24" s="74"/>
      <c r="AL24" s="74"/>
      <c r="AM24" s="102">
        <v>7002.96</v>
      </c>
      <c r="AN24" s="102">
        <v>1907.97</v>
      </c>
      <c r="AO24" s="74"/>
      <c r="AP24" s="74"/>
      <c r="AQ24" s="75" t="s">
        <v>65</v>
      </c>
      <c r="AR24" s="102">
        <v>6662.59</v>
      </c>
      <c r="AS24" s="102">
        <v>2024.63</v>
      </c>
      <c r="AT24" s="74"/>
      <c r="AU24" s="74"/>
      <c r="AV24" s="102">
        <v>2996.43</v>
      </c>
      <c r="AW24" s="102">
        <v>1239.2</v>
      </c>
      <c r="AX24" s="74"/>
      <c r="AY24" s="74"/>
      <c r="AZ24" s="196">
        <v>0</v>
      </c>
      <c r="BA24" s="102">
        <v>0</v>
      </c>
      <c r="BB24" s="74"/>
      <c r="BC24" s="74"/>
      <c r="BD24" s="85"/>
      <c r="BE24" s="85"/>
      <c r="BG24" s="23"/>
      <c r="BI24" s="23"/>
    </row>
    <row r="25" spans="1:61" s="22" customFormat="1" ht="18" customHeight="1" thickBot="1">
      <c r="A25" s="79" t="s">
        <v>16</v>
      </c>
      <c r="B25" s="104">
        <v>149.26</v>
      </c>
      <c r="C25" s="104">
        <v>8.02</v>
      </c>
      <c r="D25" s="78">
        <f>(B25-B23)*D$6</f>
        <v>0</v>
      </c>
      <c r="E25" s="78">
        <f>(C25-C23)*D$6</f>
        <v>0</v>
      </c>
      <c r="F25" s="104">
        <v>847.34</v>
      </c>
      <c r="G25" s="104">
        <v>14.87</v>
      </c>
      <c r="H25" s="78">
        <f>(F25-F23)*H$6</f>
        <v>857.99999999997</v>
      </c>
      <c r="I25" s="78">
        <f>(G25-G23)*H$6</f>
        <v>65.9999999999986</v>
      </c>
      <c r="J25" s="103">
        <v>2916.14</v>
      </c>
      <c r="K25" s="103">
        <v>793.96</v>
      </c>
      <c r="L25" s="78">
        <f>(J25-J23)*L$6</f>
        <v>1759.9999999983993</v>
      </c>
      <c r="M25" s="78">
        <f>(K25-K23)*L$6</f>
        <v>352.0000000006803</v>
      </c>
      <c r="N25" s="103">
        <v>3260.1</v>
      </c>
      <c r="O25" s="103">
        <v>939.28</v>
      </c>
      <c r="P25" s="78">
        <f>(N25-N23)*P$6</f>
        <v>1275.99999999984</v>
      </c>
      <c r="Q25" s="78">
        <f>(O25-O23)*P$6</f>
        <v>263.9999999997599</v>
      </c>
      <c r="R25" s="103">
        <v>4638.47</v>
      </c>
      <c r="S25" s="103">
        <v>1214.62</v>
      </c>
      <c r="T25" s="78">
        <f>(R25-R23)*T$6</f>
        <v>3168.0000000051223</v>
      </c>
      <c r="U25" s="78">
        <f>(S25-S23)*T$6</f>
        <v>615.9999999994398</v>
      </c>
      <c r="V25" s="79" t="s">
        <v>16</v>
      </c>
      <c r="W25" s="103">
        <v>1292.8</v>
      </c>
      <c r="X25" s="103">
        <v>404.17</v>
      </c>
      <c r="Y25" s="78">
        <f>(W25-W23)*Y$6</f>
        <v>439.9999999995998</v>
      </c>
      <c r="Z25" s="78">
        <f>(X25-X23)*Y$6</f>
        <v>87.99999999991996</v>
      </c>
      <c r="AA25" s="103">
        <v>3107.86</v>
      </c>
      <c r="AB25" s="103">
        <v>985.52</v>
      </c>
      <c r="AC25" s="78">
        <f>(AA25-AA23)*$AC$6</f>
        <v>1650</v>
      </c>
      <c r="AD25" s="78">
        <f>(AB25-AB23)*$AC$6</f>
        <v>395.99999999963984</v>
      </c>
      <c r="AE25" s="104">
        <v>1445.16</v>
      </c>
      <c r="AF25" s="104">
        <v>851.7</v>
      </c>
      <c r="AG25" s="78">
        <f>(AE25-AE23)*$AG$6</f>
        <v>264.00000000126056</v>
      </c>
      <c r="AH25" s="78">
        <f>(AF25-AF23)*$AG$6</f>
        <v>65.99999999993997</v>
      </c>
      <c r="AI25" s="104">
        <v>5464.09</v>
      </c>
      <c r="AJ25" s="104">
        <v>1764.83</v>
      </c>
      <c r="AK25" s="78">
        <f>(AI25-AI23)*$AK$6</f>
        <v>1716.0000000014406</v>
      </c>
      <c r="AL25" s="78">
        <f>(AJ25-AJ23)*$AK$6</f>
        <v>351.99999999967986</v>
      </c>
      <c r="AM25" s="104">
        <v>7003.15</v>
      </c>
      <c r="AN25" s="104">
        <v>1908</v>
      </c>
      <c r="AO25" s="78">
        <f>(AM25-AM23)*$AO$6</f>
        <v>3629.999999995198</v>
      </c>
      <c r="AP25" s="78">
        <f>(AN25-AN23)*$AO$6</f>
        <v>659.9999999993997</v>
      </c>
      <c r="AQ25" s="79" t="s">
        <v>16</v>
      </c>
      <c r="AR25" s="104">
        <v>6662.71</v>
      </c>
      <c r="AS25" s="104">
        <v>2024.65</v>
      </c>
      <c r="AT25" s="78">
        <f>(AR25-AR23)*AT$6</f>
        <v>3167.9999999971187</v>
      </c>
      <c r="AU25" s="78">
        <f>(AS25-AS23)*AT$6</f>
        <v>528.0000000015207</v>
      </c>
      <c r="AV25" s="104">
        <v>2996.49</v>
      </c>
      <c r="AW25" s="104">
        <v>1239.21</v>
      </c>
      <c r="AX25" s="78">
        <f>(AV25-AV23)*AX$6</f>
        <v>593.9999999994598</v>
      </c>
      <c r="AY25" s="78">
        <f>(AW25-AW23)*AX$6</f>
        <v>98.99999999990996</v>
      </c>
      <c r="AZ25" s="197">
        <v>0</v>
      </c>
      <c r="BA25" s="104">
        <v>0</v>
      </c>
      <c r="BB25" s="77">
        <f>(AZ25-AZ23)*BB$6</f>
        <v>0</v>
      </c>
      <c r="BC25" s="78">
        <f>(BA25-BA23)*BB$6</f>
        <v>0</v>
      </c>
      <c r="BD25" s="114">
        <f>BB25+D25+H25+L25+P25+T25+Y25+AC25+AG25+AK25+AO25+AT25+AX25</f>
        <v>18523.99999999741</v>
      </c>
      <c r="BE25" s="115">
        <f>BC25+E25+I25+M25+Q25+U25+Z25+AD25+AH25+AL25+AP25+AU25+AY25</f>
        <v>3486.9999999998886</v>
      </c>
      <c r="BG25" s="23"/>
      <c r="BI25" s="23"/>
    </row>
    <row r="26" spans="1:61" s="22" customFormat="1" ht="18" customHeight="1">
      <c r="A26" s="68" t="s">
        <v>104</v>
      </c>
      <c r="B26" s="106">
        <v>149.26</v>
      </c>
      <c r="C26" s="106">
        <v>8.02</v>
      </c>
      <c r="D26" s="74"/>
      <c r="E26" s="74"/>
      <c r="F26" s="106">
        <v>847.39</v>
      </c>
      <c r="G26" s="106">
        <v>14.87</v>
      </c>
      <c r="H26" s="74"/>
      <c r="I26" s="74"/>
      <c r="J26" s="105">
        <v>2916.22</v>
      </c>
      <c r="K26" s="105">
        <v>793.97</v>
      </c>
      <c r="L26" s="67"/>
      <c r="M26" s="67"/>
      <c r="N26" s="105">
        <v>3260.18</v>
      </c>
      <c r="O26" s="105">
        <v>939.3</v>
      </c>
      <c r="P26" s="67"/>
      <c r="Q26" s="67"/>
      <c r="R26" s="105">
        <v>4638.6</v>
      </c>
      <c r="S26" s="105">
        <v>1214.64</v>
      </c>
      <c r="T26" s="67"/>
      <c r="U26" s="67"/>
      <c r="V26" s="68" t="s">
        <v>104</v>
      </c>
      <c r="W26" s="105">
        <v>1292.81</v>
      </c>
      <c r="X26" s="105">
        <v>404.17</v>
      </c>
      <c r="Y26" s="67"/>
      <c r="Z26" s="67"/>
      <c r="AA26" s="105">
        <v>3107.94</v>
      </c>
      <c r="AB26" s="105">
        <v>985.53</v>
      </c>
      <c r="AC26" s="74"/>
      <c r="AD26" s="74"/>
      <c r="AE26" s="106">
        <v>1445.17</v>
      </c>
      <c r="AF26" s="106">
        <v>851.71</v>
      </c>
      <c r="AG26" s="74"/>
      <c r="AH26" s="74"/>
      <c r="AI26" s="106">
        <v>5464.22</v>
      </c>
      <c r="AJ26" s="106">
        <v>1764.85</v>
      </c>
      <c r="AK26" s="74"/>
      <c r="AL26" s="74"/>
      <c r="AM26" s="106">
        <v>7003.34</v>
      </c>
      <c r="AN26" s="106">
        <v>1908.04</v>
      </c>
      <c r="AO26" s="74"/>
      <c r="AP26" s="74"/>
      <c r="AQ26" s="68" t="s">
        <v>104</v>
      </c>
      <c r="AR26" s="106">
        <v>6662.83</v>
      </c>
      <c r="AS26" s="106">
        <v>2024.68</v>
      </c>
      <c r="AT26" s="74"/>
      <c r="AU26" s="74"/>
      <c r="AV26" s="106">
        <v>2996.55</v>
      </c>
      <c r="AW26" s="106">
        <v>1239.22</v>
      </c>
      <c r="AX26" s="74"/>
      <c r="AY26" s="74"/>
      <c r="AZ26" s="198">
        <v>0</v>
      </c>
      <c r="BA26" s="106">
        <v>0</v>
      </c>
      <c r="BB26" s="74"/>
      <c r="BC26" s="74"/>
      <c r="BD26" s="84"/>
      <c r="BE26" s="84"/>
      <c r="BG26" s="23"/>
      <c r="BI26" s="23"/>
    </row>
    <row r="27" spans="1:61" s="22" customFormat="1" ht="18" customHeight="1">
      <c r="A27" s="72" t="s">
        <v>17</v>
      </c>
      <c r="B27" s="98">
        <v>149.26</v>
      </c>
      <c r="C27" s="98">
        <v>8.02</v>
      </c>
      <c r="D27" s="71">
        <f>(B27-B25)*D$6</f>
        <v>0</v>
      </c>
      <c r="E27" s="71">
        <f>(C27-C25)*D$6</f>
        <v>0</v>
      </c>
      <c r="F27" s="98">
        <v>847.43</v>
      </c>
      <c r="G27" s="98">
        <v>14.87</v>
      </c>
      <c r="H27" s="71">
        <f>(F27-F25)*H$6</f>
        <v>593.9999999994598</v>
      </c>
      <c r="I27" s="71">
        <f>(G27-G25)*H$6</f>
        <v>0</v>
      </c>
      <c r="J27" s="97">
        <v>2916.29</v>
      </c>
      <c r="K27" s="97">
        <v>793.98</v>
      </c>
      <c r="L27" s="71">
        <f>(J27-J25)*L$6</f>
        <v>1320.0000000008004</v>
      </c>
      <c r="M27" s="71">
        <f>(K27-K25)*L$6</f>
        <v>175.99999999983993</v>
      </c>
      <c r="N27" s="97">
        <v>3260.28</v>
      </c>
      <c r="O27" s="97">
        <v>939.32</v>
      </c>
      <c r="P27" s="71">
        <f>(N27-N25)*P$6</f>
        <v>792.0000000012806</v>
      </c>
      <c r="Q27" s="71">
        <f>(O27-O25)*P$6</f>
        <v>176.00000000034015</v>
      </c>
      <c r="R27" s="97">
        <v>4638.73</v>
      </c>
      <c r="S27" s="97">
        <v>1214.66</v>
      </c>
      <c r="T27" s="71">
        <f>(R27-R25)*T$6</f>
        <v>2287.9999999939173</v>
      </c>
      <c r="U27" s="71">
        <f>(S27-S25)*T$6</f>
        <v>352.00000000168075</v>
      </c>
      <c r="V27" s="72" t="s">
        <v>17</v>
      </c>
      <c r="W27" s="97">
        <v>1292.83</v>
      </c>
      <c r="X27" s="97">
        <v>404.17</v>
      </c>
      <c r="Y27" s="71">
        <f>(W27-W25)*Y$6</f>
        <v>263.9999999997599</v>
      </c>
      <c r="Z27" s="71">
        <f>(X27-X25)*Y$6</f>
        <v>0</v>
      </c>
      <c r="AA27" s="97">
        <v>3108.02</v>
      </c>
      <c r="AB27" s="97">
        <v>985.55</v>
      </c>
      <c r="AC27" s="71">
        <f>(AA27-AA25)*$AC$6</f>
        <v>1055.9999999990396</v>
      </c>
      <c r="AD27" s="71">
        <f>(AB27-AB25)*$AC$6</f>
        <v>197.99999999981992</v>
      </c>
      <c r="AE27" s="98">
        <v>1445.18</v>
      </c>
      <c r="AF27" s="98">
        <v>851.71</v>
      </c>
      <c r="AG27" s="71">
        <f>(AE27-AE25)*$AG$6</f>
        <v>131.99999999987995</v>
      </c>
      <c r="AH27" s="71">
        <f>(AF27-AF25)*$AG$6</f>
        <v>65.99999999993997</v>
      </c>
      <c r="AI27" s="98">
        <v>5464.35</v>
      </c>
      <c r="AJ27" s="98">
        <v>1764.88</v>
      </c>
      <c r="AK27" s="71">
        <f>(AI27-AI25)*$AK$6</f>
        <v>1144.0000000009604</v>
      </c>
      <c r="AL27" s="71">
        <f>(AJ27-AJ25)*$AK$6</f>
        <v>220.00000000080036</v>
      </c>
      <c r="AM27" s="98">
        <v>7003.53</v>
      </c>
      <c r="AN27" s="98">
        <v>1908.07</v>
      </c>
      <c r="AO27" s="71">
        <f>(AM27-AM25)*$AO$6</f>
        <v>2508.0000000007203</v>
      </c>
      <c r="AP27" s="71">
        <f>(AN27-AN25)*$AO$6</f>
        <v>461.9999999995798</v>
      </c>
      <c r="AQ27" s="72" t="s">
        <v>17</v>
      </c>
      <c r="AR27" s="98">
        <v>6662.95</v>
      </c>
      <c r="AS27" s="98">
        <v>2024.7</v>
      </c>
      <c r="AT27" s="71">
        <f>(AR27-AR25)*AT$6</f>
        <v>2111.999999998079</v>
      </c>
      <c r="AU27" s="71">
        <f>(AS27-AS25)*AT$6</f>
        <v>439.9999999995998</v>
      </c>
      <c r="AV27" s="98">
        <v>2996.61</v>
      </c>
      <c r="AW27" s="98">
        <v>1239.23</v>
      </c>
      <c r="AX27" s="71">
        <f>(AV27-AV25)*AX$6</f>
        <v>396.0000000011405</v>
      </c>
      <c r="AY27" s="71">
        <f>(AW27-AW25)*AX$6</f>
        <v>65.99999999993997</v>
      </c>
      <c r="AZ27" s="194">
        <v>0</v>
      </c>
      <c r="BA27" s="98">
        <v>0</v>
      </c>
      <c r="BB27" s="70">
        <f>(AZ27-AZ25)*BB$6</f>
        <v>0</v>
      </c>
      <c r="BC27" s="71">
        <f>(BA27-BA25)*BB$6</f>
        <v>0</v>
      </c>
      <c r="BD27" s="111">
        <f aca="true" t="shared" si="25" ref="BD27:BE31">BB27+D27+H27+L27+P27+T27+Y27+AC27+AG27+AK27+AO27+AT27+AX27</f>
        <v>12605.999999995038</v>
      </c>
      <c r="BE27" s="110">
        <f t="shared" si="25"/>
        <v>2156.0000000015407</v>
      </c>
      <c r="BG27" s="23"/>
      <c r="BI27" s="23"/>
    </row>
    <row r="28" spans="1:61" s="22" customFormat="1" ht="18" customHeight="1">
      <c r="A28" s="72" t="s">
        <v>18</v>
      </c>
      <c r="B28" s="98">
        <v>149.26</v>
      </c>
      <c r="C28" s="98">
        <v>8.02</v>
      </c>
      <c r="D28" s="71">
        <f t="shared" si="14"/>
        <v>0</v>
      </c>
      <c r="E28" s="71">
        <f t="shared" si="4"/>
        <v>0</v>
      </c>
      <c r="F28" s="98">
        <v>847.47</v>
      </c>
      <c r="G28" s="98">
        <v>14.87</v>
      </c>
      <c r="H28" s="71">
        <f t="shared" si="15"/>
        <v>264.0000000005102</v>
      </c>
      <c r="I28" s="71">
        <f t="shared" si="5"/>
        <v>0</v>
      </c>
      <c r="J28" s="97">
        <v>2916.36</v>
      </c>
      <c r="K28" s="97">
        <v>793.99</v>
      </c>
      <c r="L28" s="71">
        <f t="shared" si="16"/>
        <v>616.0000000014406</v>
      </c>
      <c r="M28" s="71">
        <f t="shared" si="6"/>
        <v>87.99999999991996</v>
      </c>
      <c r="N28" s="97">
        <v>3260.38</v>
      </c>
      <c r="O28" s="97">
        <v>939.34</v>
      </c>
      <c r="P28" s="71">
        <f t="shared" si="17"/>
        <v>439.9999999995998</v>
      </c>
      <c r="Q28" s="71">
        <f t="shared" si="7"/>
        <v>87.99999999991996</v>
      </c>
      <c r="R28" s="97">
        <v>4638.86</v>
      </c>
      <c r="S28" s="97">
        <v>1214.68</v>
      </c>
      <c r="T28" s="71">
        <f t="shared" si="18"/>
        <v>1144.0000000009604</v>
      </c>
      <c r="U28" s="71">
        <f t="shared" si="8"/>
        <v>175.99999999983993</v>
      </c>
      <c r="V28" s="72" t="s">
        <v>18</v>
      </c>
      <c r="W28" s="97">
        <v>1292.84</v>
      </c>
      <c r="X28" s="97">
        <v>404.18</v>
      </c>
      <c r="Y28" s="71">
        <f t="shared" si="19"/>
        <v>87.99999999991996</v>
      </c>
      <c r="Z28" s="71">
        <f t="shared" si="9"/>
        <v>87.99999999991996</v>
      </c>
      <c r="AA28" s="97">
        <v>3108.1</v>
      </c>
      <c r="AB28" s="97">
        <v>985.57</v>
      </c>
      <c r="AC28" s="71">
        <f aca="true" t="shared" si="26" ref="AC28:AD31">(AA28-AA27)*$AC$6</f>
        <v>527.9999999995198</v>
      </c>
      <c r="AD28" s="71">
        <f t="shared" si="26"/>
        <v>132.00000000063028</v>
      </c>
      <c r="AE28" s="98">
        <v>1445.2</v>
      </c>
      <c r="AF28" s="98">
        <v>851.71</v>
      </c>
      <c r="AG28" s="71">
        <f t="shared" si="10"/>
        <v>131.99999999987995</v>
      </c>
      <c r="AH28" s="71">
        <f t="shared" si="10"/>
        <v>0</v>
      </c>
      <c r="AI28" s="98">
        <v>5464.48</v>
      </c>
      <c r="AJ28" s="98">
        <v>1764.91</v>
      </c>
      <c r="AK28" s="71">
        <f aca="true" t="shared" si="27" ref="AK28:AL31">(AI28-AI27)*$AK$6</f>
        <v>571.9999999964784</v>
      </c>
      <c r="AL28" s="71">
        <f t="shared" si="27"/>
        <v>131.99999999987995</v>
      </c>
      <c r="AM28" s="98">
        <v>7003.72</v>
      </c>
      <c r="AN28" s="98">
        <v>1908.1</v>
      </c>
      <c r="AO28" s="71">
        <f aca="true" t="shared" si="28" ref="AO28:AP31">(AM28-AM27)*$AO$6</f>
        <v>1254.0000000033615</v>
      </c>
      <c r="AP28" s="71">
        <f t="shared" si="28"/>
        <v>197.99999999981992</v>
      </c>
      <c r="AQ28" s="72" t="s">
        <v>18</v>
      </c>
      <c r="AR28" s="98">
        <v>6663.06</v>
      </c>
      <c r="AS28" s="98">
        <v>2024.72</v>
      </c>
      <c r="AT28" s="71">
        <f t="shared" si="23"/>
        <v>968.0000000051223</v>
      </c>
      <c r="AU28" s="71">
        <f t="shared" si="11"/>
        <v>175.99999999983993</v>
      </c>
      <c r="AV28" s="98">
        <v>2996.67</v>
      </c>
      <c r="AW28" s="98">
        <v>1239.24</v>
      </c>
      <c r="AX28" s="71">
        <f t="shared" si="24"/>
        <v>197.99999999981992</v>
      </c>
      <c r="AY28" s="71">
        <f t="shared" si="12"/>
        <v>32.99999999996999</v>
      </c>
      <c r="AZ28" s="194">
        <v>0</v>
      </c>
      <c r="BA28" s="98">
        <v>0</v>
      </c>
      <c r="BB28" s="70">
        <f>(AZ28-AZ27)*BB$6</f>
        <v>0</v>
      </c>
      <c r="BC28" s="71">
        <f>(BA28-BA27)*BB$6</f>
        <v>0</v>
      </c>
      <c r="BD28" s="111">
        <f t="shared" si="25"/>
        <v>6204.000000006613</v>
      </c>
      <c r="BE28" s="110">
        <f t="shared" si="25"/>
        <v>1110.9999999997399</v>
      </c>
      <c r="BG28" s="23"/>
      <c r="BI28" s="23"/>
    </row>
    <row r="29" spans="1:61" s="22" customFormat="1" ht="18" customHeight="1">
      <c r="A29" s="72" t="s">
        <v>19</v>
      </c>
      <c r="B29" s="98">
        <v>149.26</v>
      </c>
      <c r="C29" s="98">
        <v>8.02</v>
      </c>
      <c r="D29" s="71">
        <f t="shared" si="14"/>
        <v>0</v>
      </c>
      <c r="E29" s="71">
        <f t="shared" si="4"/>
        <v>0</v>
      </c>
      <c r="F29" s="98">
        <v>847.55</v>
      </c>
      <c r="G29" s="98">
        <v>14.88</v>
      </c>
      <c r="H29" s="71">
        <f t="shared" si="15"/>
        <v>527.9999999995198</v>
      </c>
      <c r="I29" s="71">
        <f t="shared" si="5"/>
        <v>66.00000000001032</v>
      </c>
      <c r="J29" s="97">
        <v>2916.51</v>
      </c>
      <c r="K29" s="97">
        <v>794.02</v>
      </c>
      <c r="L29" s="71">
        <f t="shared" si="16"/>
        <v>1320.0000000008004</v>
      </c>
      <c r="M29" s="71">
        <f t="shared" si="6"/>
        <v>263.9999999997599</v>
      </c>
      <c r="N29" s="97">
        <v>3260.59</v>
      </c>
      <c r="O29" s="97">
        <v>939.38</v>
      </c>
      <c r="P29" s="71">
        <f t="shared" si="17"/>
        <v>924.0000000001601</v>
      </c>
      <c r="Q29" s="71">
        <f t="shared" si="7"/>
        <v>175.99999999983993</v>
      </c>
      <c r="R29" s="97">
        <v>4639.11</v>
      </c>
      <c r="S29" s="97">
        <v>1214.72</v>
      </c>
      <c r="T29" s="71">
        <f t="shared" si="18"/>
        <v>2200</v>
      </c>
      <c r="U29" s="71">
        <f t="shared" si="8"/>
        <v>351.99999999967986</v>
      </c>
      <c r="V29" s="72" t="s">
        <v>19</v>
      </c>
      <c r="W29" s="97">
        <v>1292.87</v>
      </c>
      <c r="X29" s="97">
        <v>404.19</v>
      </c>
      <c r="Y29" s="71">
        <f t="shared" si="19"/>
        <v>263.9999999997599</v>
      </c>
      <c r="Z29" s="71">
        <f t="shared" si="9"/>
        <v>87.99999999991996</v>
      </c>
      <c r="AA29" s="97">
        <v>3108.26</v>
      </c>
      <c r="AB29" s="97">
        <v>985.6</v>
      </c>
      <c r="AC29" s="71">
        <f t="shared" si="26"/>
        <v>1056.000000002041</v>
      </c>
      <c r="AD29" s="71">
        <f t="shared" si="26"/>
        <v>197.99999999981992</v>
      </c>
      <c r="AE29" s="98">
        <v>1445.22</v>
      </c>
      <c r="AF29" s="98">
        <v>851.72</v>
      </c>
      <c r="AG29" s="71">
        <f t="shared" si="10"/>
        <v>131.99999999987995</v>
      </c>
      <c r="AH29" s="71">
        <f t="shared" si="10"/>
        <v>65.99999999993997</v>
      </c>
      <c r="AI29" s="98">
        <v>5464.72</v>
      </c>
      <c r="AJ29" s="98">
        <v>1764.95</v>
      </c>
      <c r="AK29" s="71">
        <f t="shared" si="27"/>
        <v>1056.0000000030414</v>
      </c>
      <c r="AL29" s="71">
        <f t="shared" si="27"/>
        <v>175.99999999983993</v>
      </c>
      <c r="AM29" s="98">
        <v>7004.1</v>
      </c>
      <c r="AN29" s="98">
        <v>1908.17</v>
      </c>
      <c r="AO29" s="71">
        <f t="shared" si="28"/>
        <v>2508.0000000007203</v>
      </c>
      <c r="AP29" s="71">
        <f t="shared" si="28"/>
        <v>462.0000000010805</v>
      </c>
      <c r="AQ29" s="72" t="s">
        <v>19</v>
      </c>
      <c r="AR29" s="98">
        <v>6663.28</v>
      </c>
      <c r="AS29" s="98">
        <v>2024.76</v>
      </c>
      <c r="AT29" s="71">
        <f t="shared" si="23"/>
        <v>1935.9999999942374</v>
      </c>
      <c r="AU29" s="71">
        <f t="shared" si="11"/>
        <v>351.99999999967986</v>
      </c>
      <c r="AV29" s="98">
        <v>2996.78</v>
      </c>
      <c r="AW29" s="98">
        <v>1239.26</v>
      </c>
      <c r="AX29" s="71">
        <f t="shared" si="24"/>
        <v>363.0000000004202</v>
      </c>
      <c r="AY29" s="71">
        <f t="shared" si="12"/>
        <v>65.99999999993997</v>
      </c>
      <c r="AZ29" s="194">
        <v>0</v>
      </c>
      <c r="BA29" s="98">
        <v>0</v>
      </c>
      <c r="BB29" s="70">
        <f>(AZ29-AZ28)*BB$6</f>
        <v>0</v>
      </c>
      <c r="BC29" s="71">
        <f>(BA29-BA28)*BB$6</f>
        <v>0</v>
      </c>
      <c r="BD29" s="111">
        <f t="shared" si="25"/>
        <v>12287.00000000058</v>
      </c>
      <c r="BE29" s="110">
        <f t="shared" si="25"/>
        <v>2265.9999999995102</v>
      </c>
      <c r="BG29" s="23"/>
      <c r="BI29" s="23"/>
    </row>
    <row r="30" spans="1:61" s="22" customFormat="1" ht="18" customHeight="1">
      <c r="A30" s="72" t="s">
        <v>20</v>
      </c>
      <c r="B30" s="98">
        <v>149.26</v>
      </c>
      <c r="C30" s="98">
        <v>8.02</v>
      </c>
      <c r="D30" s="71">
        <f t="shared" si="14"/>
        <v>0</v>
      </c>
      <c r="E30" s="71">
        <f t="shared" si="4"/>
        <v>0</v>
      </c>
      <c r="F30" s="98">
        <v>847.62</v>
      </c>
      <c r="G30" s="98">
        <v>14.88</v>
      </c>
      <c r="H30" s="71">
        <f t="shared" si="15"/>
        <v>462.00000000033015</v>
      </c>
      <c r="I30" s="71">
        <f t="shared" si="5"/>
        <v>0</v>
      </c>
      <c r="J30" s="97">
        <v>2916.66</v>
      </c>
      <c r="K30" s="97">
        <v>794.05</v>
      </c>
      <c r="L30" s="71">
        <f t="shared" si="16"/>
        <v>1319.9999999967986</v>
      </c>
      <c r="M30" s="71">
        <f t="shared" si="6"/>
        <v>263.9999999997599</v>
      </c>
      <c r="N30" s="97">
        <v>3260.8</v>
      </c>
      <c r="O30" s="97">
        <v>939.42</v>
      </c>
      <c r="P30" s="71">
        <f t="shared" si="17"/>
        <v>924.0000000001601</v>
      </c>
      <c r="Q30" s="71">
        <f t="shared" si="7"/>
        <v>175.99999999983993</v>
      </c>
      <c r="R30" s="97">
        <v>4639.36</v>
      </c>
      <c r="S30" s="97">
        <v>1214.76</v>
      </c>
      <c r="T30" s="71">
        <f t="shared" si="18"/>
        <v>2200</v>
      </c>
      <c r="U30" s="71">
        <f t="shared" si="8"/>
        <v>351.99999999967986</v>
      </c>
      <c r="V30" s="72" t="s">
        <v>20</v>
      </c>
      <c r="W30" s="97">
        <v>1292.9</v>
      </c>
      <c r="X30" s="97">
        <v>404.19</v>
      </c>
      <c r="Y30" s="71">
        <f t="shared" si="19"/>
        <v>264.0000000017608</v>
      </c>
      <c r="Z30" s="71">
        <f t="shared" si="9"/>
        <v>0</v>
      </c>
      <c r="AA30" s="97">
        <v>3108.41</v>
      </c>
      <c r="AB30" s="97">
        <v>985.64</v>
      </c>
      <c r="AC30" s="71">
        <f t="shared" si="26"/>
        <v>989.9999999975989</v>
      </c>
      <c r="AD30" s="71">
        <f t="shared" si="26"/>
        <v>263.9999999997599</v>
      </c>
      <c r="AE30" s="98">
        <v>1445.24</v>
      </c>
      <c r="AF30" s="98">
        <v>851.73</v>
      </c>
      <c r="AG30" s="71">
        <f t="shared" si="10"/>
        <v>131.99999999987995</v>
      </c>
      <c r="AH30" s="71">
        <f t="shared" si="10"/>
        <v>65.99999999993997</v>
      </c>
      <c r="AI30" s="98">
        <v>5464.96</v>
      </c>
      <c r="AJ30" s="98">
        <v>1765.01</v>
      </c>
      <c r="AK30" s="71">
        <f t="shared" si="27"/>
        <v>1055.9999999990396</v>
      </c>
      <c r="AL30" s="71">
        <f t="shared" si="27"/>
        <v>263.9999999997599</v>
      </c>
      <c r="AM30" s="98">
        <v>7004.46</v>
      </c>
      <c r="AN30" s="98">
        <v>1908.24</v>
      </c>
      <c r="AO30" s="71">
        <f t="shared" si="28"/>
        <v>2375.999999997839</v>
      </c>
      <c r="AP30" s="71">
        <f t="shared" si="28"/>
        <v>461.9999999995798</v>
      </c>
      <c r="AQ30" s="72" t="s">
        <v>20</v>
      </c>
      <c r="AR30" s="98">
        <v>6663.51</v>
      </c>
      <c r="AS30" s="98">
        <v>2024.81</v>
      </c>
      <c r="AT30" s="71">
        <f t="shared" si="23"/>
        <v>2024.0000000041618</v>
      </c>
      <c r="AU30" s="71">
        <f t="shared" si="11"/>
        <v>439.9999999995998</v>
      </c>
      <c r="AV30" s="98">
        <v>2996.88</v>
      </c>
      <c r="AW30" s="98">
        <v>1239.28</v>
      </c>
      <c r="AX30" s="71">
        <f t="shared" si="24"/>
        <v>329.99999999969987</v>
      </c>
      <c r="AY30" s="71">
        <f t="shared" si="12"/>
        <v>65.99999999993997</v>
      </c>
      <c r="AZ30" s="194">
        <v>0</v>
      </c>
      <c r="BA30" s="98">
        <v>0</v>
      </c>
      <c r="BB30" s="70">
        <f>(AZ30-AZ29)*BB$6</f>
        <v>0</v>
      </c>
      <c r="BC30" s="71">
        <f>(BA30-BA29)*BB$6</f>
        <v>0</v>
      </c>
      <c r="BD30" s="111">
        <f t="shared" si="25"/>
        <v>12077.99999999727</v>
      </c>
      <c r="BE30" s="110">
        <f t="shared" si="25"/>
        <v>2353.999999997859</v>
      </c>
      <c r="BG30" s="23"/>
      <c r="BI30" s="23"/>
    </row>
    <row r="31" spans="1:61" s="22" customFormat="1" ht="18" customHeight="1">
      <c r="A31" s="72" t="s">
        <v>21</v>
      </c>
      <c r="B31" s="98">
        <v>149.26</v>
      </c>
      <c r="C31" s="98">
        <v>8.02</v>
      </c>
      <c r="D31" s="71">
        <f t="shared" si="14"/>
        <v>0</v>
      </c>
      <c r="E31" s="71">
        <f t="shared" si="4"/>
        <v>0</v>
      </c>
      <c r="F31" s="98">
        <v>847.7</v>
      </c>
      <c r="G31" s="98">
        <v>14.88</v>
      </c>
      <c r="H31" s="71">
        <f t="shared" si="15"/>
        <v>528.0000000002701</v>
      </c>
      <c r="I31" s="71">
        <f t="shared" si="5"/>
        <v>0</v>
      </c>
      <c r="J31" s="97">
        <v>2916.81</v>
      </c>
      <c r="K31" s="97">
        <v>794.07</v>
      </c>
      <c r="L31" s="71">
        <f t="shared" si="16"/>
        <v>1320.0000000008004</v>
      </c>
      <c r="M31" s="71">
        <f t="shared" si="6"/>
        <v>176.00000000084037</v>
      </c>
      <c r="N31" s="97">
        <v>3260.98</v>
      </c>
      <c r="O31" s="97">
        <v>939.46</v>
      </c>
      <c r="P31" s="71">
        <f t="shared" si="17"/>
        <v>791.9999999992797</v>
      </c>
      <c r="Q31" s="71">
        <f t="shared" si="7"/>
        <v>176.00000000034015</v>
      </c>
      <c r="R31" s="97">
        <v>4639.61</v>
      </c>
      <c r="S31" s="97">
        <v>1214.81</v>
      </c>
      <c r="T31" s="71">
        <f t="shared" si="18"/>
        <v>2200</v>
      </c>
      <c r="U31" s="71">
        <f t="shared" si="8"/>
        <v>439.9999999995998</v>
      </c>
      <c r="V31" s="72" t="s">
        <v>21</v>
      </c>
      <c r="W31" s="97">
        <v>1292.93</v>
      </c>
      <c r="X31" s="97">
        <v>404.2</v>
      </c>
      <c r="Y31" s="71">
        <f t="shared" si="19"/>
        <v>263.9999999997599</v>
      </c>
      <c r="Z31" s="71">
        <f t="shared" si="9"/>
        <v>87.99999999991996</v>
      </c>
      <c r="AA31" s="97">
        <v>3108.55</v>
      </c>
      <c r="AB31" s="97">
        <v>985.68</v>
      </c>
      <c r="AC31" s="71">
        <f t="shared" si="26"/>
        <v>924.000000002161</v>
      </c>
      <c r="AD31" s="71">
        <f t="shared" si="26"/>
        <v>263.9999999997599</v>
      </c>
      <c r="AE31" s="98">
        <v>1445.32</v>
      </c>
      <c r="AF31" s="98">
        <v>851.76</v>
      </c>
      <c r="AG31" s="71">
        <f t="shared" si="10"/>
        <v>527.9999999995198</v>
      </c>
      <c r="AH31" s="71">
        <f t="shared" si="10"/>
        <v>197.99999999981992</v>
      </c>
      <c r="AI31" s="98">
        <v>5465.2</v>
      </c>
      <c r="AJ31" s="98">
        <v>1765.06</v>
      </c>
      <c r="AK31" s="71">
        <f t="shared" si="27"/>
        <v>1055.9999999990396</v>
      </c>
      <c r="AL31" s="71">
        <f t="shared" si="27"/>
        <v>219.9999999997999</v>
      </c>
      <c r="AM31" s="98">
        <v>7004.81</v>
      </c>
      <c r="AN31" s="98">
        <v>1908.31</v>
      </c>
      <c r="AO31" s="71">
        <f t="shared" si="28"/>
        <v>2310.000000002401</v>
      </c>
      <c r="AP31" s="71">
        <f t="shared" si="28"/>
        <v>461.9999999995798</v>
      </c>
      <c r="AQ31" s="72" t="s">
        <v>21</v>
      </c>
      <c r="AR31" s="98">
        <v>6663.72</v>
      </c>
      <c r="AS31" s="98">
        <v>2024.86</v>
      </c>
      <c r="AT31" s="71">
        <f t="shared" si="23"/>
        <v>1848.0000000003201</v>
      </c>
      <c r="AU31" s="71">
        <f t="shared" si="11"/>
        <v>439.9999999995998</v>
      </c>
      <c r="AV31" s="98">
        <v>2996.98</v>
      </c>
      <c r="AW31" s="98">
        <v>1239.3</v>
      </c>
      <c r="AX31" s="71">
        <f t="shared" si="24"/>
        <v>329.99999999969987</v>
      </c>
      <c r="AY31" s="71">
        <f t="shared" si="12"/>
        <v>65.99999999993997</v>
      </c>
      <c r="AZ31" s="194">
        <v>0</v>
      </c>
      <c r="BA31" s="98">
        <v>0</v>
      </c>
      <c r="BB31" s="70">
        <f>(AZ31-AZ30)*BB$6</f>
        <v>0</v>
      </c>
      <c r="BC31" s="71">
        <f>(BA31-BA30)*BB$6</f>
        <v>0</v>
      </c>
      <c r="BD31" s="111">
        <f t="shared" si="25"/>
        <v>12100.00000000325</v>
      </c>
      <c r="BE31" s="110">
        <f t="shared" si="25"/>
        <v>2529.9999999991996</v>
      </c>
      <c r="BG31" s="23"/>
      <c r="BI31" s="23"/>
    </row>
    <row r="32" spans="1:61" s="22" customFormat="1" ht="18" customHeight="1" thickBot="1">
      <c r="A32" s="75" t="s">
        <v>105</v>
      </c>
      <c r="B32" s="102">
        <v>149.26</v>
      </c>
      <c r="C32" s="102">
        <v>8.02</v>
      </c>
      <c r="D32" s="74"/>
      <c r="E32" s="74"/>
      <c r="F32" s="102">
        <v>847.76</v>
      </c>
      <c r="G32" s="102">
        <v>14.88</v>
      </c>
      <c r="H32" s="74"/>
      <c r="I32" s="74"/>
      <c r="J32" s="101">
        <v>2916.95</v>
      </c>
      <c r="K32" s="101">
        <v>794.1</v>
      </c>
      <c r="L32" s="74"/>
      <c r="M32" s="74"/>
      <c r="N32" s="101">
        <v>3261.17</v>
      </c>
      <c r="O32" s="101">
        <v>939.5</v>
      </c>
      <c r="P32" s="74"/>
      <c r="Q32" s="74"/>
      <c r="R32" s="101">
        <v>4639.84</v>
      </c>
      <c r="S32" s="101">
        <v>1214.85</v>
      </c>
      <c r="T32" s="74"/>
      <c r="U32" s="74"/>
      <c r="V32" s="75" t="s">
        <v>105</v>
      </c>
      <c r="W32" s="101">
        <v>1292.95</v>
      </c>
      <c r="X32" s="101">
        <v>404.2</v>
      </c>
      <c r="Y32" s="74"/>
      <c r="Z32" s="74"/>
      <c r="AA32" s="101">
        <v>3108.7</v>
      </c>
      <c r="AB32" s="101">
        <v>985.71</v>
      </c>
      <c r="AC32" s="74"/>
      <c r="AD32" s="74"/>
      <c r="AE32" s="102">
        <v>1445.39</v>
      </c>
      <c r="AF32" s="102">
        <v>851.8</v>
      </c>
      <c r="AG32" s="74"/>
      <c r="AH32" s="74"/>
      <c r="AI32" s="102">
        <v>5465.43</v>
      </c>
      <c r="AJ32" s="102">
        <v>1765.11</v>
      </c>
      <c r="AK32" s="74"/>
      <c r="AL32" s="74"/>
      <c r="AM32" s="102">
        <v>7005.16</v>
      </c>
      <c r="AN32" s="102">
        <v>1908.38</v>
      </c>
      <c r="AO32" s="74"/>
      <c r="AP32" s="74"/>
      <c r="AQ32" s="75" t="s">
        <v>105</v>
      </c>
      <c r="AR32" s="102">
        <v>6663.94</v>
      </c>
      <c r="AS32" s="102">
        <v>2024.9</v>
      </c>
      <c r="AT32" s="74"/>
      <c r="AU32" s="74"/>
      <c r="AV32" s="102">
        <v>2997.08</v>
      </c>
      <c r="AW32" s="102">
        <v>1239.32</v>
      </c>
      <c r="AX32" s="74"/>
      <c r="AY32" s="74"/>
      <c r="AZ32" s="196">
        <v>0</v>
      </c>
      <c r="BA32" s="102">
        <v>0</v>
      </c>
      <c r="BB32" s="74"/>
      <c r="BC32" s="74"/>
      <c r="BD32" s="85"/>
      <c r="BE32" s="85"/>
      <c r="BG32" s="23"/>
      <c r="BI32" s="23"/>
    </row>
    <row r="33" spans="1:61" s="22" customFormat="1" ht="18" customHeight="1" thickBot="1">
      <c r="A33" s="79" t="s">
        <v>22</v>
      </c>
      <c r="B33" s="104">
        <v>149.26</v>
      </c>
      <c r="C33" s="104">
        <v>8.02</v>
      </c>
      <c r="D33" s="78">
        <f>(B33-B31)*D$6</f>
        <v>0</v>
      </c>
      <c r="E33" s="78">
        <f>(C33-C31)*D$6</f>
        <v>0</v>
      </c>
      <c r="F33" s="104">
        <v>847.81</v>
      </c>
      <c r="G33" s="104">
        <v>14.88</v>
      </c>
      <c r="H33" s="78">
        <f>(F33-F31)*H$6</f>
        <v>725.9999999993397</v>
      </c>
      <c r="I33" s="78">
        <f>(G33-G31)*H$6</f>
        <v>0</v>
      </c>
      <c r="J33" s="103">
        <v>2917.1</v>
      </c>
      <c r="K33" s="103">
        <v>794.12</v>
      </c>
      <c r="L33" s="78">
        <f>(J33-J31)*L$6</f>
        <v>2551.99999999968</v>
      </c>
      <c r="M33" s="78">
        <f>(K33-K31)*L$6</f>
        <v>439.9999999995998</v>
      </c>
      <c r="N33" s="103">
        <v>3261.36</v>
      </c>
      <c r="O33" s="103">
        <v>939.54</v>
      </c>
      <c r="P33" s="78">
        <f>(N33-N31)*P$6</f>
        <v>1672.0000000004802</v>
      </c>
      <c r="Q33" s="78">
        <f>(O33-O31)*P$6</f>
        <v>351.99999999967986</v>
      </c>
      <c r="R33" s="103">
        <v>4640.08</v>
      </c>
      <c r="S33" s="103">
        <v>1214.89</v>
      </c>
      <c r="T33" s="78">
        <f>(R33-R31)*T$6</f>
        <v>4136.000000002241</v>
      </c>
      <c r="U33" s="78">
        <f>(S33-S31)*T$6</f>
        <v>704.0000000013606</v>
      </c>
      <c r="V33" s="79" t="s">
        <v>22</v>
      </c>
      <c r="W33" s="103">
        <v>1292.98</v>
      </c>
      <c r="X33" s="103">
        <v>404.21</v>
      </c>
      <c r="Y33" s="78">
        <f>(W33-W31)*Y$6</f>
        <v>439.9999999995998</v>
      </c>
      <c r="Z33" s="78">
        <f>(X33-X31)*Y$6</f>
        <v>87.99999999991996</v>
      </c>
      <c r="AA33" s="103">
        <v>3108.84</v>
      </c>
      <c r="AB33" s="103">
        <v>985.75</v>
      </c>
      <c r="AC33" s="78">
        <f>(AA33-AA31)*$AC$6</f>
        <v>1913.99999999976</v>
      </c>
      <c r="AD33" s="78">
        <f>(AB33-AB31)*$AC$6</f>
        <v>462.00000000033015</v>
      </c>
      <c r="AE33" s="104">
        <v>1445.47</v>
      </c>
      <c r="AF33" s="104">
        <v>851.83</v>
      </c>
      <c r="AG33" s="78">
        <f>(AE33-AE31)*$AG$6</f>
        <v>990.0000000006003</v>
      </c>
      <c r="AH33" s="78">
        <f>(AF33-AF31)*$AG$6</f>
        <v>462.00000000033015</v>
      </c>
      <c r="AI33" s="104">
        <v>5465.65</v>
      </c>
      <c r="AJ33" s="104">
        <v>1765.16</v>
      </c>
      <c r="AK33" s="78">
        <f>(AI33-AI31)*$AK$6</f>
        <v>1979.9999999991996</v>
      </c>
      <c r="AL33" s="78">
        <f>(AJ33-AJ31)*$AK$6</f>
        <v>440.00000000060027</v>
      </c>
      <c r="AM33" s="104">
        <v>7005.49</v>
      </c>
      <c r="AN33" s="104">
        <v>1908.45</v>
      </c>
      <c r="AO33" s="78">
        <f>(AM33-AM31)*$AO$6</f>
        <v>4487.999999995918</v>
      </c>
      <c r="AP33" s="78">
        <f>(AN33-AN31)*$AO$6</f>
        <v>924.0000000006603</v>
      </c>
      <c r="AQ33" s="79" t="s">
        <v>22</v>
      </c>
      <c r="AR33" s="104">
        <v>6664.15</v>
      </c>
      <c r="AS33" s="104">
        <v>2024.94</v>
      </c>
      <c r="AT33" s="78">
        <f>(AR33-AR31)*AT$6</f>
        <v>3783.9999999945576</v>
      </c>
      <c r="AU33" s="78">
        <f>(AS33-AS31)*AT$6</f>
        <v>704.0000000013606</v>
      </c>
      <c r="AV33" s="104">
        <v>2997.19</v>
      </c>
      <c r="AW33" s="104">
        <v>1239.34</v>
      </c>
      <c r="AX33" s="78">
        <f>(AV33-AV31)*AX$6</f>
        <v>693.00000000012</v>
      </c>
      <c r="AY33" s="78">
        <f>(AW33-AW31)*AX$6</f>
        <v>131.99999999987995</v>
      </c>
      <c r="AZ33" s="197">
        <v>0</v>
      </c>
      <c r="BA33" s="104">
        <v>0</v>
      </c>
      <c r="BB33" s="77">
        <f>(AZ33-AZ31)*BB$6</f>
        <v>0</v>
      </c>
      <c r="BC33" s="78">
        <f>(BA33-BA31)*BB$6</f>
        <v>0</v>
      </c>
      <c r="BD33" s="114">
        <f>BB33+D33+H33+L33+P33+T33+Y33+AC33+AG33+AK33+AO33+AT33+AX33</f>
        <v>23374.999999991498</v>
      </c>
      <c r="BE33" s="115">
        <f>BC33+E33+I33+M33+Q33+U33+Z33+AD33+AH33+AL33+AP33+AU33+AY33</f>
        <v>4708.000000003722</v>
      </c>
      <c r="BG33" s="23"/>
      <c r="BI33" s="23"/>
    </row>
    <row r="34" spans="1:61" s="22" customFormat="1" ht="18" customHeight="1">
      <c r="A34" s="68" t="s">
        <v>106</v>
      </c>
      <c r="B34" s="106">
        <v>149.26</v>
      </c>
      <c r="C34" s="106">
        <v>8.02</v>
      </c>
      <c r="D34" s="74"/>
      <c r="E34" s="74"/>
      <c r="F34" s="106">
        <v>847.86</v>
      </c>
      <c r="G34" s="106">
        <v>14.88</v>
      </c>
      <c r="H34" s="74"/>
      <c r="I34" s="74"/>
      <c r="J34" s="105">
        <v>2917.26</v>
      </c>
      <c r="K34" s="105">
        <v>794.15</v>
      </c>
      <c r="L34" s="67"/>
      <c r="M34" s="67"/>
      <c r="N34" s="105">
        <v>3261.55</v>
      </c>
      <c r="O34" s="105">
        <v>939.58</v>
      </c>
      <c r="P34" s="67"/>
      <c r="Q34" s="67"/>
      <c r="R34" s="105">
        <v>4640.33</v>
      </c>
      <c r="S34" s="105">
        <v>1214.93</v>
      </c>
      <c r="T34" s="67"/>
      <c r="U34" s="67"/>
      <c r="V34" s="68" t="s">
        <v>106</v>
      </c>
      <c r="W34" s="105">
        <v>1293.01</v>
      </c>
      <c r="X34" s="105">
        <v>404.21</v>
      </c>
      <c r="Y34" s="67"/>
      <c r="Z34" s="67"/>
      <c r="AA34" s="105">
        <v>3108.99</v>
      </c>
      <c r="AB34" s="105">
        <v>985.79</v>
      </c>
      <c r="AC34" s="74"/>
      <c r="AD34" s="74"/>
      <c r="AE34" s="106">
        <v>1445.55</v>
      </c>
      <c r="AF34" s="106">
        <v>851.87</v>
      </c>
      <c r="AG34" s="74"/>
      <c r="AH34" s="74"/>
      <c r="AI34" s="106">
        <v>5465.88</v>
      </c>
      <c r="AJ34" s="106">
        <v>1765.21</v>
      </c>
      <c r="AK34" s="74"/>
      <c r="AL34" s="74"/>
      <c r="AM34" s="106">
        <v>7005.84</v>
      </c>
      <c r="AN34" s="106">
        <v>1908.52</v>
      </c>
      <c r="AO34" s="74"/>
      <c r="AP34" s="74"/>
      <c r="AQ34" s="68" t="s">
        <v>106</v>
      </c>
      <c r="AR34" s="106">
        <v>6664.37</v>
      </c>
      <c r="AS34" s="106">
        <v>2024.99</v>
      </c>
      <c r="AT34" s="74"/>
      <c r="AU34" s="74"/>
      <c r="AV34" s="106">
        <v>2997.29</v>
      </c>
      <c r="AW34" s="106">
        <v>1239.36</v>
      </c>
      <c r="AX34" s="74"/>
      <c r="AY34" s="74"/>
      <c r="AZ34" s="198">
        <v>0</v>
      </c>
      <c r="BA34" s="106">
        <v>0</v>
      </c>
      <c r="BB34" s="74"/>
      <c r="BC34" s="74"/>
      <c r="BD34" s="84"/>
      <c r="BE34" s="84"/>
      <c r="BG34" s="23"/>
      <c r="BI34" s="23"/>
    </row>
    <row r="35" spans="1:61" s="22" customFormat="1" ht="18" customHeight="1">
      <c r="A35" s="72" t="s">
        <v>23</v>
      </c>
      <c r="B35" s="102">
        <v>149.26</v>
      </c>
      <c r="C35" s="102">
        <v>8.02</v>
      </c>
      <c r="D35" s="71">
        <f>(B35-B33)*D$6</f>
        <v>0</v>
      </c>
      <c r="E35" s="71">
        <f>(C35-C33)*D$6</f>
        <v>0</v>
      </c>
      <c r="F35" s="102">
        <v>847.88</v>
      </c>
      <c r="G35" s="102">
        <v>14.88</v>
      </c>
      <c r="H35" s="71">
        <f>(F35-F33)*H$6</f>
        <v>462.00000000033015</v>
      </c>
      <c r="I35" s="71">
        <f>(G35-G33)*H$6</f>
        <v>0</v>
      </c>
      <c r="J35" s="101">
        <v>2917.34</v>
      </c>
      <c r="K35" s="101">
        <v>794.16</v>
      </c>
      <c r="L35" s="71">
        <f>(J35-J33)*L$6</f>
        <v>2112.000000002081</v>
      </c>
      <c r="M35" s="71">
        <f>(K35-K33)*L$6</f>
        <v>351.99999999967986</v>
      </c>
      <c r="N35" s="101">
        <v>3261.64</v>
      </c>
      <c r="O35" s="101">
        <v>939.6</v>
      </c>
      <c r="P35" s="71">
        <f>(N35-N33)*P$6</f>
        <v>1231.9999999988795</v>
      </c>
      <c r="Q35" s="71">
        <f>(O35-O33)*P$6</f>
        <v>264.0000000002601</v>
      </c>
      <c r="R35" s="101">
        <v>4640.46</v>
      </c>
      <c r="S35" s="101">
        <v>1214.96</v>
      </c>
      <c r="T35" s="71">
        <f>(R35-R33)*T$6</f>
        <v>3344.0000000009604</v>
      </c>
      <c r="U35" s="71">
        <f>(S35-S33)*T$6</f>
        <v>615.9999999994398</v>
      </c>
      <c r="V35" s="72" t="s">
        <v>23</v>
      </c>
      <c r="W35" s="101">
        <v>1293.02</v>
      </c>
      <c r="X35" s="101">
        <v>404.22</v>
      </c>
      <c r="Y35" s="71">
        <f>(W35-W33)*Y$6</f>
        <v>351.99999999967986</v>
      </c>
      <c r="Z35" s="71">
        <f>(X35-X33)*Y$6</f>
        <v>88.00000000042019</v>
      </c>
      <c r="AA35" s="101">
        <v>3109.07</v>
      </c>
      <c r="AB35" s="101">
        <v>985.8</v>
      </c>
      <c r="AC35" s="71">
        <f>(AA35-AA33)*$AC$6</f>
        <v>1518.00000000012</v>
      </c>
      <c r="AD35" s="71">
        <f>(AB35-AB33)*$AC$6</f>
        <v>329.99999999969987</v>
      </c>
      <c r="AE35" s="102">
        <v>1445.58</v>
      </c>
      <c r="AF35" s="102">
        <v>851.89</v>
      </c>
      <c r="AG35" s="71">
        <f>(AE35-AE33)*$AG$6</f>
        <v>725.9999999993397</v>
      </c>
      <c r="AH35" s="71">
        <f>(AF35-AF33)*$AG$6</f>
        <v>395.99999999963984</v>
      </c>
      <c r="AI35" s="102">
        <v>5466</v>
      </c>
      <c r="AJ35" s="102">
        <v>1765.23</v>
      </c>
      <c r="AK35" s="71">
        <f>(AI35-AI33)*$AK$6</f>
        <v>1540.0000000016007</v>
      </c>
      <c r="AL35" s="71">
        <f>(AJ35-AJ33)*$AK$6</f>
        <v>307.9999999997199</v>
      </c>
      <c r="AM35" s="102">
        <v>7006.03</v>
      </c>
      <c r="AN35" s="102">
        <v>1908.55</v>
      </c>
      <c r="AO35" s="71">
        <f>(AM35-AM33)*$AO$6</f>
        <v>3563.99999999976</v>
      </c>
      <c r="AP35" s="71">
        <f>(AN35-AN33)*$AO$6</f>
        <v>659.9999999993997</v>
      </c>
      <c r="AQ35" s="72" t="s">
        <v>23</v>
      </c>
      <c r="AR35" s="102">
        <v>6664.49</v>
      </c>
      <c r="AS35" s="102">
        <v>2025.01</v>
      </c>
      <c r="AT35" s="71">
        <f>(AR35-AR33)*AT$6</f>
        <v>2992.0000000012806</v>
      </c>
      <c r="AU35" s="71">
        <f>(AS35-AS33)*AT$6</f>
        <v>615.9999999994398</v>
      </c>
      <c r="AV35" s="102">
        <v>2997.34</v>
      </c>
      <c r="AW35" s="102">
        <v>1239.37</v>
      </c>
      <c r="AX35" s="71">
        <f>(AV35-AV33)*AX$6</f>
        <v>495.00000000030013</v>
      </c>
      <c r="AY35" s="71">
        <f>(AW35-AW33)*AX$6</f>
        <v>98.99999999990996</v>
      </c>
      <c r="AZ35" s="194">
        <v>0</v>
      </c>
      <c r="BA35" s="98">
        <v>0</v>
      </c>
      <c r="BB35" s="70">
        <f>(AZ35-AZ33)*BB$6</f>
        <v>0</v>
      </c>
      <c r="BC35" s="71">
        <f>(BA35-BA33)*BB$6</f>
        <v>0</v>
      </c>
      <c r="BD35" s="111">
        <f aca="true" t="shared" si="29" ref="BD35:BE38">BB35+D35+H35+L35+P35+T35+Y35+AC35+AG35+AK35+AO35+AT35+AX35</f>
        <v>18337.00000000433</v>
      </c>
      <c r="BE35" s="110">
        <f t="shared" si="29"/>
        <v>3728.999999997609</v>
      </c>
      <c r="BG35" s="23"/>
      <c r="BI35" s="23"/>
    </row>
    <row r="36" spans="1:61" s="22" customFormat="1" ht="18" customHeight="1">
      <c r="A36" s="72" t="s">
        <v>24</v>
      </c>
      <c r="B36" s="98">
        <v>149.26</v>
      </c>
      <c r="C36" s="98">
        <v>8.02</v>
      </c>
      <c r="D36" s="71">
        <f t="shared" si="14"/>
        <v>0</v>
      </c>
      <c r="E36" s="71">
        <f t="shared" si="4"/>
        <v>0</v>
      </c>
      <c r="F36" s="98">
        <v>847.91</v>
      </c>
      <c r="G36" s="98">
        <v>14.88</v>
      </c>
      <c r="H36" s="71">
        <f t="shared" si="15"/>
        <v>197.99999999981992</v>
      </c>
      <c r="I36" s="71">
        <f t="shared" si="5"/>
        <v>0</v>
      </c>
      <c r="J36" s="97">
        <v>2917.42</v>
      </c>
      <c r="K36" s="97">
        <v>794.18</v>
      </c>
      <c r="L36" s="71">
        <f t="shared" si="16"/>
        <v>703.9999999993597</v>
      </c>
      <c r="M36" s="71">
        <f t="shared" si="6"/>
        <v>175.99999999983993</v>
      </c>
      <c r="N36" s="97">
        <v>3261.72</v>
      </c>
      <c r="O36" s="97">
        <v>939.62</v>
      </c>
      <c r="P36" s="71">
        <f t="shared" si="17"/>
        <v>351.99999999967986</v>
      </c>
      <c r="Q36" s="71">
        <f t="shared" si="7"/>
        <v>87.99999999991996</v>
      </c>
      <c r="R36" s="97">
        <v>4640.6</v>
      </c>
      <c r="S36" s="97">
        <v>1214.98</v>
      </c>
      <c r="T36" s="71">
        <f t="shared" si="18"/>
        <v>1232.0000000028813</v>
      </c>
      <c r="U36" s="71">
        <f t="shared" si="8"/>
        <v>175.99999999983993</v>
      </c>
      <c r="V36" s="72" t="s">
        <v>24</v>
      </c>
      <c r="W36" s="97">
        <v>1293.04</v>
      </c>
      <c r="X36" s="97">
        <v>404.22</v>
      </c>
      <c r="Y36" s="71">
        <f t="shared" si="19"/>
        <v>175.99999999983993</v>
      </c>
      <c r="Z36" s="71">
        <f t="shared" si="9"/>
        <v>0</v>
      </c>
      <c r="AA36" s="97">
        <v>3109.16</v>
      </c>
      <c r="AB36" s="97">
        <v>985.82</v>
      </c>
      <c r="AC36" s="71">
        <f aca="true" t="shared" si="30" ref="AC36:AD38">(AA36-AA35)*$AC$6</f>
        <v>593.9999999979591</v>
      </c>
      <c r="AD36" s="71">
        <f t="shared" si="30"/>
        <v>132.00000000063028</v>
      </c>
      <c r="AE36" s="98">
        <v>1445.6</v>
      </c>
      <c r="AF36" s="98">
        <v>851.9</v>
      </c>
      <c r="AG36" s="71">
        <f t="shared" si="10"/>
        <v>131.99999999987995</v>
      </c>
      <c r="AH36" s="71">
        <f t="shared" si="10"/>
        <v>65.99999999993997</v>
      </c>
      <c r="AI36" s="98">
        <v>5466.12</v>
      </c>
      <c r="AJ36" s="98">
        <v>1765.26</v>
      </c>
      <c r="AK36" s="71">
        <f aca="true" t="shared" si="31" ref="AK36:AL38">(AI36-AI35)*$AK$6</f>
        <v>527.9999999995198</v>
      </c>
      <c r="AL36" s="71">
        <f t="shared" si="31"/>
        <v>131.99999999987995</v>
      </c>
      <c r="AM36" s="98">
        <v>7006.23</v>
      </c>
      <c r="AN36" s="98">
        <v>1908.59</v>
      </c>
      <c r="AO36" s="71">
        <f aca="true" t="shared" si="32" ref="AO36:AP38">(AM36-AM35)*$AO$6</f>
        <v>1319.9999999987995</v>
      </c>
      <c r="AP36" s="71">
        <f t="shared" si="32"/>
        <v>263.9999999997599</v>
      </c>
      <c r="AQ36" s="72" t="s">
        <v>24</v>
      </c>
      <c r="AR36" s="98">
        <v>6664.62</v>
      </c>
      <c r="AS36" s="98">
        <v>2025.03</v>
      </c>
      <c r="AT36" s="71">
        <f t="shared" si="23"/>
        <v>1144.0000000009604</v>
      </c>
      <c r="AU36" s="71">
        <f t="shared" si="11"/>
        <v>175.99999999983993</v>
      </c>
      <c r="AV36" s="98">
        <v>2997.4</v>
      </c>
      <c r="AW36" s="98">
        <v>1239.38</v>
      </c>
      <c r="AX36" s="71">
        <f t="shared" si="24"/>
        <v>197.99999999981992</v>
      </c>
      <c r="AY36" s="71">
        <f t="shared" si="12"/>
        <v>33.00000000072032</v>
      </c>
      <c r="AZ36" s="194">
        <v>0</v>
      </c>
      <c r="BA36" s="98">
        <v>0</v>
      </c>
      <c r="BB36" s="70">
        <f>(AZ36-AZ35)*BB$6</f>
        <v>0</v>
      </c>
      <c r="BC36" s="71">
        <f>(BA36-BA35)*BB$6</f>
        <v>0</v>
      </c>
      <c r="BD36" s="111">
        <f t="shared" si="29"/>
        <v>6577.999999998519</v>
      </c>
      <c r="BE36" s="110">
        <f t="shared" si="29"/>
        <v>1243.0000000003702</v>
      </c>
      <c r="BG36" s="23"/>
      <c r="BI36" s="23"/>
    </row>
    <row r="37" spans="1:61" s="22" customFormat="1" ht="18" customHeight="1">
      <c r="A37" s="72" t="s">
        <v>25</v>
      </c>
      <c r="B37" s="106">
        <v>149.26</v>
      </c>
      <c r="C37" s="106">
        <v>8.02</v>
      </c>
      <c r="D37" s="71">
        <f t="shared" si="14"/>
        <v>0</v>
      </c>
      <c r="E37" s="71">
        <f t="shared" si="4"/>
        <v>0</v>
      </c>
      <c r="F37" s="106">
        <v>847.93</v>
      </c>
      <c r="G37" s="106">
        <v>14.88</v>
      </c>
      <c r="H37" s="71">
        <f t="shared" si="15"/>
        <v>131.99999999987995</v>
      </c>
      <c r="I37" s="71">
        <f t="shared" si="5"/>
        <v>0</v>
      </c>
      <c r="J37" s="105">
        <v>2917.5</v>
      </c>
      <c r="K37" s="105">
        <v>794.19</v>
      </c>
      <c r="L37" s="71">
        <f t="shared" si="16"/>
        <v>703.9999999993597</v>
      </c>
      <c r="M37" s="71">
        <f t="shared" si="6"/>
        <v>88.00000000092041</v>
      </c>
      <c r="N37" s="105">
        <v>3261.8</v>
      </c>
      <c r="O37" s="105">
        <v>939.64</v>
      </c>
      <c r="P37" s="71">
        <f t="shared" si="17"/>
        <v>352.00000000168075</v>
      </c>
      <c r="Q37" s="71">
        <f t="shared" si="7"/>
        <v>87.99999999991996</v>
      </c>
      <c r="R37" s="105">
        <v>4640.73</v>
      </c>
      <c r="S37" s="105">
        <v>1215</v>
      </c>
      <c r="T37" s="71">
        <f t="shared" si="18"/>
        <v>1143.9999999929569</v>
      </c>
      <c r="U37" s="71">
        <f t="shared" si="8"/>
        <v>175.99999999983993</v>
      </c>
      <c r="V37" s="72" t="s">
        <v>25</v>
      </c>
      <c r="W37" s="105">
        <v>1293.05</v>
      </c>
      <c r="X37" s="105">
        <v>404.22</v>
      </c>
      <c r="Y37" s="71">
        <f t="shared" si="19"/>
        <v>87.99999999991996</v>
      </c>
      <c r="Z37" s="71">
        <f t="shared" si="9"/>
        <v>0</v>
      </c>
      <c r="AA37" s="105">
        <v>3109.25</v>
      </c>
      <c r="AB37" s="105">
        <v>985.84</v>
      </c>
      <c r="AC37" s="71">
        <f t="shared" si="30"/>
        <v>594.0000000009604</v>
      </c>
      <c r="AD37" s="71">
        <f t="shared" si="30"/>
        <v>131.99999999987995</v>
      </c>
      <c r="AE37" s="106">
        <v>1445.62</v>
      </c>
      <c r="AF37" s="106">
        <v>851.9</v>
      </c>
      <c r="AG37" s="71">
        <f t="shared" si="10"/>
        <v>131.99999999987995</v>
      </c>
      <c r="AH37" s="71">
        <f t="shared" si="10"/>
        <v>0</v>
      </c>
      <c r="AI37" s="106">
        <v>5466.25</v>
      </c>
      <c r="AJ37" s="106">
        <v>1765.28</v>
      </c>
      <c r="AK37" s="71">
        <f t="shared" si="31"/>
        <v>572.0000000004802</v>
      </c>
      <c r="AL37" s="71">
        <f t="shared" si="31"/>
        <v>87.99999999991996</v>
      </c>
      <c r="AM37" s="106">
        <v>7006.43</v>
      </c>
      <c r="AN37" s="106">
        <v>1908.62</v>
      </c>
      <c r="AO37" s="71">
        <f t="shared" si="32"/>
        <v>1320.0000000048021</v>
      </c>
      <c r="AP37" s="71">
        <f t="shared" si="32"/>
        <v>197.99999999981992</v>
      </c>
      <c r="AQ37" s="72" t="s">
        <v>25</v>
      </c>
      <c r="AR37" s="106">
        <v>6664.75</v>
      </c>
      <c r="AS37" s="106">
        <v>2025.06</v>
      </c>
      <c r="AT37" s="71">
        <f t="shared" si="23"/>
        <v>1144.0000000009604</v>
      </c>
      <c r="AU37" s="71">
        <f t="shared" si="11"/>
        <v>263.9999999997599</v>
      </c>
      <c r="AV37" s="106">
        <v>2997.45</v>
      </c>
      <c r="AW37" s="106">
        <v>1239.39</v>
      </c>
      <c r="AX37" s="71">
        <f t="shared" si="24"/>
        <v>164.9999999990996</v>
      </c>
      <c r="AY37" s="71">
        <f t="shared" si="12"/>
        <v>32.99999999996999</v>
      </c>
      <c r="AZ37" s="194">
        <v>0</v>
      </c>
      <c r="BA37" s="98">
        <v>0</v>
      </c>
      <c r="BB37" s="70">
        <f>(AZ37-AZ36)*BB$6</f>
        <v>0</v>
      </c>
      <c r="BC37" s="71">
        <f>(BA37-BA36)*BB$6</f>
        <v>0</v>
      </c>
      <c r="BD37" s="111">
        <f t="shared" si="29"/>
        <v>6346.99999999998</v>
      </c>
      <c r="BE37" s="110">
        <f t="shared" si="29"/>
        <v>1067.00000000003</v>
      </c>
      <c r="BG37" s="23"/>
      <c r="BI37" s="23"/>
    </row>
    <row r="38" spans="1:61" s="22" customFormat="1" ht="18" customHeight="1">
      <c r="A38" s="72" t="s">
        <v>26</v>
      </c>
      <c r="B38" s="98">
        <v>149.26</v>
      </c>
      <c r="C38" s="98">
        <v>8.02</v>
      </c>
      <c r="D38" s="71">
        <f t="shared" si="14"/>
        <v>0</v>
      </c>
      <c r="E38" s="71">
        <f t="shared" si="4"/>
        <v>0</v>
      </c>
      <c r="F38" s="98">
        <v>847.96</v>
      </c>
      <c r="G38" s="98">
        <v>14.88</v>
      </c>
      <c r="H38" s="71">
        <f t="shared" si="15"/>
        <v>198.00000000057025</v>
      </c>
      <c r="I38" s="71">
        <f t="shared" si="5"/>
        <v>0</v>
      </c>
      <c r="J38" s="97">
        <v>2917.59</v>
      </c>
      <c r="K38" s="97">
        <v>794.2</v>
      </c>
      <c r="L38" s="71">
        <f t="shared" si="16"/>
        <v>792.0000000012806</v>
      </c>
      <c r="M38" s="71">
        <f t="shared" si="6"/>
        <v>87.99999999991996</v>
      </c>
      <c r="N38" s="97">
        <v>3261.89</v>
      </c>
      <c r="O38" s="97">
        <v>939.65</v>
      </c>
      <c r="P38" s="71">
        <f t="shared" si="17"/>
        <v>395.9999999986394</v>
      </c>
      <c r="Q38" s="71">
        <f t="shared" si="7"/>
        <v>43.99999999995998</v>
      </c>
      <c r="R38" s="97">
        <v>4640.87</v>
      </c>
      <c r="S38" s="97">
        <v>1215.02</v>
      </c>
      <c r="T38" s="71">
        <f t="shared" si="18"/>
        <v>1232.0000000028813</v>
      </c>
      <c r="U38" s="71">
        <f t="shared" si="8"/>
        <v>175.99999999983993</v>
      </c>
      <c r="V38" s="72" t="s">
        <v>26</v>
      </c>
      <c r="W38" s="97">
        <v>1293.06</v>
      </c>
      <c r="X38" s="97">
        <v>404.22</v>
      </c>
      <c r="Y38" s="71">
        <f t="shared" si="19"/>
        <v>87.99999999991996</v>
      </c>
      <c r="Z38" s="71">
        <f t="shared" si="9"/>
        <v>0</v>
      </c>
      <c r="AA38" s="97">
        <v>3109.33</v>
      </c>
      <c r="AB38" s="97">
        <v>985.86</v>
      </c>
      <c r="AC38" s="71">
        <f t="shared" si="30"/>
        <v>527.9999999995198</v>
      </c>
      <c r="AD38" s="71">
        <f t="shared" si="30"/>
        <v>131.99999999987995</v>
      </c>
      <c r="AE38" s="98">
        <v>1445.63</v>
      </c>
      <c r="AF38" s="98">
        <v>851.9</v>
      </c>
      <c r="AG38" s="71">
        <f t="shared" si="10"/>
        <v>66.00000000144064</v>
      </c>
      <c r="AH38" s="71">
        <f t="shared" si="10"/>
        <v>0</v>
      </c>
      <c r="AI38" s="98">
        <v>5466.38</v>
      </c>
      <c r="AJ38" s="98">
        <v>1765.31</v>
      </c>
      <c r="AK38" s="71">
        <f t="shared" si="31"/>
        <v>572.0000000004802</v>
      </c>
      <c r="AL38" s="71">
        <f t="shared" si="31"/>
        <v>131.99999999987995</v>
      </c>
      <c r="AM38" s="98">
        <v>7006.63</v>
      </c>
      <c r="AN38" s="98">
        <v>1908.66</v>
      </c>
      <c r="AO38" s="71">
        <f t="shared" si="32"/>
        <v>1319.9999999987995</v>
      </c>
      <c r="AP38" s="71">
        <f t="shared" si="32"/>
        <v>264.00000000126056</v>
      </c>
      <c r="AQ38" s="72" t="s">
        <v>26</v>
      </c>
      <c r="AR38" s="98">
        <v>6664.88</v>
      </c>
      <c r="AS38" s="98">
        <v>2025.08</v>
      </c>
      <c r="AT38" s="71">
        <f t="shared" si="23"/>
        <v>1144.0000000009604</v>
      </c>
      <c r="AU38" s="71">
        <f t="shared" si="11"/>
        <v>175.99999999983993</v>
      </c>
      <c r="AV38" s="98">
        <v>2997.51</v>
      </c>
      <c r="AW38" s="98">
        <v>1239.4</v>
      </c>
      <c r="AX38" s="71">
        <f t="shared" si="24"/>
        <v>198.0000000013206</v>
      </c>
      <c r="AY38" s="71">
        <f t="shared" si="12"/>
        <v>32.99999999996999</v>
      </c>
      <c r="AZ38" s="194">
        <v>0</v>
      </c>
      <c r="BA38" s="98">
        <v>0</v>
      </c>
      <c r="BB38" s="70">
        <f>(AZ38-AZ37)*BB$6</f>
        <v>0</v>
      </c>
      <c r="BC38" s="71">
        <f>(BA38-BA37)*BB$6</f>
        <v>0</v>
      </c>
      <c r="BD38" s="111">
        <f t="shared" si="29"/>
        <v>6534.000000005813</v>
      </c>
      <c r="BE38" s="110">
        <f t="shared" si="29"/>
        <v>1045.0000000005502</v>
      </c>
      <c r="BG38" s="23"/>
      <c r="BI38" s="23"/>
    </row>
    <row r="39" spans="1:61" s="22" customFormat="1" ht="18" customHeight="1" thickBot="1">
      <c r="A39" s="75" t="s">
        <v>94</v>
      </c>
      <c r="B39" s="102">
        <v>149.26</v>
      </c>
      <c r="C39" s="102">
        <v>8.02</v>
      </c>
      <c r="D39" s="74"/>
      <c r="E39" s="74"/>
      <c r="F39" s="102">
        <v>848</v>
      </c>
      <c r="G39" s="102">
        <v>14.88</v>
      </c>
      <c r="H39" s="74"/>
      <c r="I39" s="74"/>
      <c r="J39" s="101">
        <v>2917.75</v>
      </c>
      <c r="K39" s="101">
        <v>794.23</v>
      </c>
      <c r="L39" s="74"/>
      <c r="M39" s="74"/>
      <c r="N39" s="101">
        <v>3262.07</v>
      </c>
      <c r="O39" s="101">
        <v>939.69</v>
      </c>
      <c r="P39" s="74"/>
      <c r="Q39" s="74"/>
      <c r="R39" s="101">
        <v>4641.13</v>
      </c>
      <c r="S39" s="101">
        <v>1215.07</v>
      </c>
      <c r="T39" s="74"/>
      <c r="U39" s="74"/>
      <c r="V39" s="75" t="s">
        <v>94</v>
      </c>
      <c r="W39" s="101">
        <v>1293.09</v>
      </c>
      <c r="X39" s="101">
        <v>404.23</v>
      </c>
      <c r="Y39" s="74"/>
      <c r="Z39" s="74"/>
      <c r="AA39" s="101">
        <v>3109.5</v>
      </c>
      <c r="AB39" s="101">
        <v>985.89</v>
      </c>
      <c r="AC39" s="74"/>
      <c r="AD39" s="74"/>
      <c r="AE39" s="102">
        <v>1445.65</v>
      </c>
      <c r="AF39" s="102">
        <v>851.91</v>
      </c>
      <c r="AG39" s="74"/>
      <c r="AH39" s="74"/>
      <c r="AI39" s="102">
        <v>5466.63</v>
      </c>
      <c r="AJ39" s="102">
        <v>1765.36</v>
      </c>
      <c r="AK39" s="74"/>
      <c r="AL39" s="74"/>
      <c r="AM39" s="102">
        <v>7007.02</v>
      </c>
      <c r="AN39" s="102">
        <v>1908.73</v>
      </c>
      <c r="AO39" s="74"/>
      <c r="AP39" s="74"/>
      <c r="AQ39" s="75" t="s">
        <v>94</v>
      </c>
      <c r="AR39" s="102">
        <v>6665.14</v>
      </c>
      <c r="AS39" s="102">
        <v>2025.13</v>
      </c>
      <c r="AT39" s="74"/>
      <c r="AU39" s="74"/>
      <c r="AV39" s="102">
        <v>2997.63</v>
      </c>
      <c r="AW39" s="102">
        <v>1239.42</v>
      </c>
      <c r="AX39" s="74"/>
      <c r="AY39" s="74"/>
      <c r="AZ39" s="196">
        <v>0</v>
      </c>
      <c r="BA39" s="102">
        <v>0</v>
      </c>
      <c r="BB39" s="74"/>
      <c r="BC39" s="74"/>
      <c r="BD39" s="85"/>
      <c r="BE39" s="85"/>
      <c r="BG39" s="23"/>
      <c r="BI39" s="23"/>
    </row>
    <row r="40" spans="1:61" s="22" customFormat="1" ht="18" customHeight="1" thickBot="1">
      <c r="A40" s="79" t="s">
        <v>27</v>
      </c>
      <c r="B40" s="104">
        <v>149.26</v>
      </c>
      <c r="C40" s="104">
        <v>8.02</v>
      </c>
      <c r="D40" s="78">
        <f>(B40-B38)*D$6</f>
        <v>0</v>
      </c>
      <c r="E40" s="78">
        <f>(C40-C38)*D$6</f>
        <v>0</v>
      </c>
      <c r="F40" s="104">
        <v>848.05</v>
      </c>
      <c r="G40" s="104">
        <v>14.88</v>
      </c>
      <c r="H40" s="78">
        <f>(F40-F38)*H$6</f>
        <v>593.9999999994598</v>
      </c>
      <c r="I40" s="78">
        <f>(G40-G38)*H$6</f>
        <v>0</v>
      </c>
      <c r="J40" s="103">
        <v>2917.89</v>
      </c>
      <c r="K40" s="103">
        <v>794.26</v>
      </c>
      <c r="L40" s="78">
        <f>(J40-J38)*L$6</f>
        <v>2639.999999997599</v>
      </c>
      <c r="M40" s="78">
        <f>(K40-K38)*L$6</f>
        <v>527.9999999995198</v>
      </c>
      <c r="N40" s="103">
        <v>3262.26</v>
      </c>
      <c r="O40" s="103">
        <v>939.73</v>
      </c>
      <c r="P40" s="78">
        <f>(N40-N38)*P$6</f>
        <v>1628.0000000015207</v>
      </c>
      <c r="Q40" s="78">
        <f>(O40-O38)*P$6</f>
        <v>352.0000000001801</v>
      </c>
      <c r="R40" s="103">
        <v>4641.39</v>
      </c>
      <c r="S40" s="103">
        <v>1215.11</v>
      </c>
      <c r="T40" s="78">
        <f>(R40-R38)*T$6</f>
        <v>4576.000000003842</v>
      </c>
      <c r="U40" s="78">
        <f>(S40-S38)*T$6</f>
        <v>791.9999999992797</v>
      </c>
      <c r="V40" s="79" t="s">
        <v>27</v>
      </c>
      <c r="W40" s="103">
        <v>1293.12</v>
      </c>
      <c r="X40" s="103">
        <v>404.24</v>
      </c>
      <c r="Y40" s="78">
        <f>(W40-W38)*Y$6</f>
        <v>527.9999999995198</v>
      </c>
      <c r="Z40" s="78">
        <f>(X40-X38)*Y$6</f>
        <v>175.99999999983993</v>
      </c>
      <c r="AA40" s="103">
        <v>3109.66</v>
      </c>
      <c r="AB40" s="103">
        <v>985.93</v>
      </c>
      <c r="AC40" s="78">
        <f>(AA40-AA38)*$AC$6</f>
        <v>2177.99999999952</v>
      </c>
      <c r="AD40" s="78">
        <f>(AB40-AB38)*$AC$6</f>
        <v>461.9999999995798</v>
      </c>
      <c r="AE40" s="104">
        <v>1445.68</v>
      </c>
      <c r="AF40" s="104">
        <v>851.92</v>
      </c>
      <c r="AG40" s="78">
        <f>(AE40-AE38)*$AG$6</f>
        <v>329.99999999969987</v>
      </c>
      <c r="AH40" s="78">
        <f>(AF40-AF38)*$AG$6</f>
        <v>131.99999999987995</v>
      </c>
      <c r="AI40" s="104">
        <v>5466.88</v>
      </c>
      <c r="AJ40" s="104">
        <v>1765.42</v>
      </c>
      <c r="AK40" s="78">
        <f>(AI40-AI38)*$AK$6</f>
        <v>2200</v>
      </c>
      <c r="AL40" s="78">
        <f>(AJ40-AJ38)*$AK$6</f>
        <v>484.00000000056025</v>
      </c>
      <c r="AM40" s="104">
        <v>7007.39</v>
      </c>
      <c r="AN40" s="104">
        <v>1908.8</v>
      </c>
      <c r="AO40" s="78">
        <f>(AM40-AM38)*$AO$6</f>
        <v>5016.000000001441</v>
      </c>
      <c r="AP40" s="78">
        <f>(AN40-AN38)*$AO$6</f>
        <v>923.9999999991596</v>
      </c>
      <c r="AQ40" s="79" t="s">
        <v>27</v>
      </c>
      <c r="AR40" s="104">
        <v>6665.41</v>
      </c>
      <c r="AS40" s="104">
        <v>2025.17</v>
      </c>
      <c r="AT40" s="78">
        <f>(AR40-AR38)*AT$6</f>
        <v>4663.999999997759</v>
      </c>
      <c r="AU40" s="78">
        <f>(AS40-AS38)*AT$6</f>
        <v>792.0000000012806</v>
      </c>
      <c r="AV40" s="104">
        <v>2997.74</v>
      </c>
      <c r="AW40" s="104">
        <v>1239.45</v>
      </c>
      <c r="AX40" s="78">
        <f>(AV40-AV38)*AX$6</f>
        <v>758.9999999985594</v>
      </c>
      <c r="AY40" s="78">
        <f>(AW40-AW38)*AX$6</f>
        <v>164.99999999984993</v>
      </c>
      <c r="AZ40" s="197">
        <v>0</v>
      </c>
      <c r="BA40" s="104">
        <v>0</v>
      </c>
      <c r="BB40" s="77">
        <f>(AZ40-AZ38)*BB$6</f>
        <v>0</v>
      </c>
      <c r="BC40" s="78">
        <f>(BA40-BA38)*BB$6</f>
        <v>0</v>
      </c>
      <c r="BD40" s="114">
        <f>BB40+D40+H40+L40+P40+T40+Y40+AC40+AG40+AK40+AO40+AT40+AX40</f>
        <v>25112.99999999892</v>
      </c>
      <c r="BE40" s="115">
        <f>BC40+E40+I40+M40+Q40+U40+Z40+AD40+AH40+AL40+AP40+AU40+AY40</f>
        <v>4806.99999999913</v>
      </c>
      <c r="BG40" s="23"/>
      <c r="BI40" s="23"/>
    </row>
    <row r="41" spans="1:61" s="22" customFormat="1" ht="18" customHeight="1">
      <c r="A41" s="68" t="s">
        <v>95</v>
      </c>
      <c r="B41" s="106">
        <v>149.26</v>
      </c>
      <c r="C41" s="106">
        <v>8.02</v>
      </c>
      <c r="D41" s="74"/>
      <c r="E41" s="74"/>
      <c r="F41" s="106">
        <v>848.09</v>
      </c>
      <c r="G41" s="106">
        <v>14.88</v>
      </c>
      <c r="H41" s="74"/>
      <c r="I41" s="74"/>
      <c r="J41" s="105">
        <v>2918.04</v>
      </c>
      <c r="K41" s="105">
        <v>794.29</v>
      </c>
      <c r="L41" s="67"/>
      <c r="M41" s="67"/>
      <c r="N41" s="105">
        <v>3262.45</v>
      </c>
      <c r="O41" s="105">
        <v>939.77</v>
      </c>
      <c r="P41" s="67"/>
      <c r="Q41" s="67"/>
      <c r="R41" s="105">
        <v>4641.64</v>
      </c>
      <c r="S41" s="105">
        <v>1215.15</v>
      </c>
      <c r="T41" s="67"/>
      <c r="U41" s="67"/>
      <c r="V41" s="68" t="s">
        <v>95</v>
      </c>
      <c r="W41" s="105">
        <v>1293.15</v>
      </c>
      <c r="X41" s="105">
        <v>404.24</v>
      </c>
      <c r="Y41" s="67"/>
      <c r="Z41" s="67"/>
      <c r="AA41" s="105">
        <v>3109.83</v>
      </c>
      <c r="AB41" s="105">
        <v>985.97</v>
      </c>
      <c r="AC41" s="74"/>
      <c r="AD41" s="74"/>
      <c r="AE41" s="106">
        <v>1445.7</v>
      </c>
      <c r="AF41" s="106">
        <v>851.93</v>
      </c>
      <c r="AG41" s="74"/>
      <c r="AH41" s="74"/>
      <c r="AI41" s="106">
        <v>5467.13</v>
      </c>
      <c r="AJ41" s="106">
        <v>1765.47</v>
      </c>
      <c r="AK41" s="74"/>
      <c r="AL41" s="74"/>
      <c r="AM41" s="106">
        <v>7007.74</v>
      </c>
      <c r="AN41" s="106">
        <v>1908.87</v>
      </c>
      <c r="AO41" s="74"/>
      <c r="AP41" s="74"/>
      <c r="AQ41" s="68" t="s">
        <v>95</v>
      </c>
      <c r="AR41" s="106">
        <v>6665.66</v>
      </c>
      <c r="AS41" s="106">
        <v>2025.22</v>
      </c>
      <c r="AT41" s="74"/>
      <c r="AU41" s="74"/>
      <c r="AV41" s="106">
        <v>2997.85</v>
      </c>
      <c r="AW41" s="106">
        <v>1239.47</v>
      </c>
      <c r="AX41" s="74"/>
      <c r="AY41" s="74"/>
      <c r="AZ41" s="198">
        <v>0</v>
      </c>
      <c r="BA41" s="106">
        <v>0</v>
      </c>
      <c r="BB41" s="74"/>
      <c r="BC41" s="74"/>
      <c r="BD41" s="84"/>
      <c r="BE41" s="84"/>
      <c r="BG41" s="23"/>
      <c r="BI41" s="23"/>
    </row>
    <row r="42" spans="1:59" s="24" customFormat="1" ht="18" customHeight="1">
      <c r="A42" s="72" t="s">
        <v>28</v>
      </c>
      <c r="B42" s="98">
        <v>149.26</v>
      </c>
      <c r="C42" s="98">
        <v>8.02</v>
      </c>
      <c r="D42" s="71">
        <f>(B42-B40)*D$6</f>
        <v>0</v>
      </c>
      <c r="E42" s="71">
        <f>(C42-C40)*D$6</f>
        <v>0</v>
      </c>
      <c r="F42" s="98">
        <v>848.13</v>
      </c>
      <c r="G42" s="98">
        <v>14.88</v>
      </c>
      <c r="H42" s="71">
        <f>(F42-F40)*H$6</f>
        <v>528.0000000002701</v>
      </c>
      <c r="I42" s="71">
        <f>(G42-G40)*H$6</f>
        <v>0</v>
      </c>
      <c r="J42" s="97">
        <v>2918.17</v>
      </c>
      <c r="K42" s="97">
        <v>794.31</v>
      </c>
      <c r="L42" s="71">
        <f>(J42-J40)*L$6</f>
        <v>2464.000000001761</v>
      </c>
      <c r="M42" s="71">
        <f>(K42-K40)*L$6</f>
        <v>439.9999999995998</v>
      </c>
      <c r="N42" s="97">
        <v>3262.65</v>
      </c>
      <c r="O42" s="97">
        <v>939.81</v>
      </c>
      <c r="P42" s="71">
        <f>(N42-N40)*P$6</f>
        <v>1715.9999999994398</v>
      </c>
      <c r="Q42" s="71">
        <f>(O42-O40)*P$6</f>
        <v>351.99999999967986</v>
      </c>
      <c r="R42" s="97">
        <v>4641.86</v>
      </c>
      <c r="S42" s="97">
        <v>1215.19</v>
      </c>
      <c r="T42" s="71">
        <f>(R42-R40)*T$6</f>
        <v>4135.999999994237</v>
      </c>
      <c r="U42" s="71">
        <f>(S42-S40)*T$6</f>
        <v>704.0000000013606</v>
      </c>
      <c r="V42" s="72" t="s">
        <v>28</v>
      </c>
      <c r="W42" s="97">
        <v>1293.18</v>
      </c>
      <c r="X42" s="97">
        <v>404.25</v>
      </c>
      <c r="Y42" s="71">
        <f>(W42-W40)*Y$6</f>
        <v>528.0000000015207</v>
      </c>
      <c r="Z42" s="71">
        <f>(X42-X40)*Y$6</f>
        <v>87.99999999991996</v>
      </c>
      <c r="AA42" s="97">
        <v>3109.99</v>
      </c>
      <c r="AB42" s="97">
        <v>986</v>
      </c>
      <c r="AC42" s="71">
        <f>(AA42-AA40)*$AC$6</f>
        <v>2177.99999999952</v>
      </c>
      <c r="AD42" s="71">
        <f>(AB42-AB40)*$AC$6</f>
        <v>462.00000000033015</v>
      </c>
      <c r="AE42" s="98">
        <v>1445.73</v>
      </c>
      <c r="AF42" s="98">
        <v>851.94</v>
      </c>
      <c r="AG42" s="71">
        <f>(AE42-AE40)*$AG$6</f>
        <v>329.99999999969987</v>
      </c>
      <c r="AH42" s="71">
        <f>(AF42-AF40)*$AG$6</f>
        <v>132.00000000063028</v>
      </c>
      <c r="AI42" s="98">
        <v>5467.38</v>
      </c>
      <c r="AJ42" s="98">
        <v>1765.53</v>
      </c>
      <c r="AK42" s="71">
        <f>(AI42-AI40)*$AK$6</f>
        <v>2200</v>
      </c>
      <c r="AL42" s="71">
        <f>(AJ42-AJ40)*$AK$6</f>
        <v>483.9999999995598</v>
      </c>
      <c r="AM42" s="98">
        <v>7008.07</v>
      </c>
      <c r="AN42" s="98">
        <v>1908.94</v>
      </c>
      <c r="AO42" s="71">
        <f>(AM42-AM40)*$AO$6</f>
        <v>4487.999999995918</v>
      </c>
      <c r="AP42" s="71">
        <f>(AN42-AN40)*$AO$6</f>
        <v>924.0000000006603</v>
      </c>
      <c r="AQ42" s="72" t="s">
        <v>28</v>
      </c>
      <c r="AR42" s="98">
        <v>6665.9</v>
      </c>
      <c r="AS42" s="98">
        <v>2025.27</v>
      </c>
      <c r="AT42" s="71">
        <f>(AR42-AR40)*AT$6</f>
        <v>4311.999999998079</v>
      </c>
      <c r="AU42" s="71">
        <f>(AS42-AS40)*AT$6</f>
        <v>879.9999999991996</v>
      </c>
      <c r="AV42" s="98">
        <v>2997.98</v>
      </c>
      <c r="AW42" s="98">
        <v>1239.49</v>
      </c>
      <c r="AX42" s="71">
        <f>(AV42-AV40)*AX$6</f>
        <v>792.0000000007803</v>
      </c>
      <c r="AY42" s="71">
        <f>(AW42-AW40)*AX$6</f>
        <v>131.99999999987995</v>
      </c>
      <c r="AZ42" s="194">
        <v>0</v>
      </c>
      <c r="BA42" s="98">
        <v>0</v>
      </c>
      <c r="BB42" s="70">
        <f>(AZ42-AZ40)*BB$6</f>
        <v>0</v>
      </c>
      <c r="BC42" s="71">
        <f>(BA42-BA40)*BB$6</f>
        <v>0</v>
      </c>
      <c r="BD42" s="111">
        <f>BB42+D42+H42+L42+P42+T42+Y42+AC42+AG42+AK42+AO42+AT42+AX42</f>
        <v>23671.999999991225</v>
      </c>
      <c r="BE42" s="110">
        <f>BC42+E42+I42+M42+Q42+U42+Z42+AD42+AH42+AL42+AP42+AU42+AY42</f>
        <v>4598.00000000082</v>
      </c>
      <c r="BG42" s="118"/>
    </row>
    <row r="43" spans="1:57" ht="18" customHeight="1" thickBot="1">
      <c r="A43" s="81" t="s">
        <v>29</v>
      </c>
      <c r="B43" s="108">
        <v>149.26</v>
      </c>
      <c r="C43" s="108">
        <v>8.02</v>
      </c>
      <c r="D43" s="83">
        <f t="shared" si="14"/>
        <v>0</v>
      </c>
      <c r="E43" s="83">
        <f t="shared" si="4"/>
        <v>0</v>
      </c>
      <c r="F43" s="108">
        <v>848.17</v>
      </c>
      <c r="G43" s="108">
        <v>14.88</v>
      </c>
      <c r="H43" s="83">
        <f t="shared" si="15"/>
        <v>263.9999999997599</v>
      </c>
      <c r="I43" s="83">
        <f t="shared" si="5"/>
        <v>0</v>
      </c>
      <c r="J43" s="107">
        <v>2918.38</v>
      </c>
      <c r="K43" s="107">
        <v>794.35</v>
      </c>
      <c r="L43" s="83">
        <f t="shared" si="16"/>
        <v>1848.0000000003201</v>
      </c>
      <c r="M43" s="83">
        <f t="shared" si="6"/>
        <v>352.0000000006803</v>
      </c>
      <c r="N43" s="107">
        <v>3262.84</v>
      </c>
      <c r="O43" s="107">
        <v>939.85</v>
      </c>
      <c r="P43" s="83">
        <f t="shared" si="17"/>
        <v>836.0000000002401</v>
      </c>
      <c r="Q43" s="83">
        <f t="shared" si="7"/>
        <v>176.00000000034015</v>
      </c>
      <c r="R43" s="107">
        <v>4642.08</v>
      </c>
      <c r="S43" s="107">
        <v>1215.23</v>
      </c>
      <c r="T43" s="83">
        <f t="shared" si="18"/>
        <v>1936.000000002241</v>
      </c>
      <c r="U43" s="83">
        <f t="shared" si="8"/>
        <v>351.99999999967986</v>
      </c>
      <c r="V43" s="81" t="s">
        <v>29</v>
      </c>
      <c r="W43" s="107">
        <v>1293.21</v>
      </c>
      <c r="X43" s="107">
        <v>404.25</v>
      </c>
      <c r="Y43" s="83">
        <f t="shared" si="19"/>
        <v>263.9999999997599</v>
      </c>
      <c r="Z43" s="83">
        <f t="shared" si="9"/>
        <v>0</v>
      </c>
      <c r="AA43" s="107">
        <v>3110.17</v>
      </c>
      <c r="AB43" s="107">
        <v>986.04</v>
      </c>
      <c r="AC43" s="83">
        <f>(AA43-AA42)*$AC$6</f>
        <v>1188.0000000019209</v>
      </c>
      <c r="AD43" s="83">
        <f>(AB43-AB42)*$AC$6</f>
        <v>263.9999999997599</v>
      </c>
      <c r="AE43" s="108">
        <v>1445.76</v>
      </c>
      <c r="AF43" s="108">
        <v>851.95</v>
      </c>
      <c r="AG43" s="83">
        <f>(AE43-AE42)*$AG$6</f>
        <v>197.99999999981992</v>
      </c>
      <c r="AH43" s="83">
        <f>(AF43-AF42)*$AG$6</f>
        <v>65.99999999993997</v>
      </c>
      <c r="AI43" s="108">
        <v>5467.63</v>
      </c>
      <c r="AJ43" s="108">
        <v>1765.59</v>
      </c>
      <c r="AK43" s="83">
        <f>(AI43-AI42)*$AK$6</f>
        <v>1100</v>
      </c>
      <c r="AL43" s="83">
        <f>(AJ43-AJ42)*$AK$6</f>
        <v>263.9999999997599</v>
      </c>
      <c r="AM43" s="108">
        <v>7008.36</v>
      </c>
      <c r="AN43" s="108">
        <v>1909.01</v>
      </c>
      <c r="AO43" s="83">
        <f>(AM43-AM42)*$AO$6</f>
        <v>1913.99999999976</v>
      </c>
      <c r="AP43" s="83">
        <f>(AN43-AN42)*$AO$6</f>
        <v>461.9999999995798</v>
      </c>
      <c r="AQ43" s="81" t="s">
        <v>29</v>
      </c>
      <c r="AR43" s="108">
        <v>6666.13</v>
      </c>
      <c r="AS43" s="108">
        <v>2025.32</v>
      </c>
      <c r="AT43" s="83">
        <f t="shared" si="23"/>
        <v>2024.0000000041618</v>
      </c>
      <c r="AU43" s="83">
        <f t="shared" si="11"/>
        <v>439.9999999995998</v>
      </c>
      <c r="AV43" s="108">
        <v>2998.11</v>
      </c>
      <c r="AW43" s="108">
        <v>1239.51</v>
      </c>
      <c r="AX43" s="80">
        <f t="shared" si="24"/>
        <v>429.00000000036016</v>
      </c>
      <c r="AY43" s="80">
        <f t="shared" si="12"/>
        <v>65.99999999993997</v>
      </c>
      <c r="AZ43" s="199">
        <v>0</v>
      </c>
      <c r="BA43" s="108">
        <v>0</v>
      </c>
      <c r="BB43" s="82">
        <f>(AZ43-AZ42)*BB$6</f>
        <v>0</v>
      </c>
      <c r="BC43" s="83">
        <f>(BA43-BA42)*BB$6</f>
        <v>0</v>
      </c>
      <c r="BD43" s="112">
        <f>BB43+D43+H43+L43+P43+T43+Y43+AC43+AG43+AK43+AO43+AT43+AX43</f>
        <v>12001.000000008344</v>
      </c>
      <c r="BE43" s="116">
        <f>BC43+E43+I43+M43+Q43+U43+Z43+AD43+AH43+AL43+AP43+AU43+AY43</f>
        <v>2441.9999999992797</v>
      </c>
    </row>
    <row r="44" spans="1:57" s="183" customFormat="1" ht="18" customHeight="1" thickBot="1">
      <c r="A44" s="17"/>
      <c r="B44" s="218"/>
      <c r="C44" s="218" t="s">
        <v>107</v>
      </c>
      <c r="D44" s="202">
        <f>SUM(D12:D43)</f>
        <v>0</v>
      </c>
      <c r="E44" s="202">
        <f>SUM(E12:E43)</f>
        <v>0</v>
      </c>
      <c r="F44" s="218"/>
      <c r="G44" s="218" t="s">
        <v>107</v>
      </c>
      <c r="H44" s="202">
        <f>SUM(H12:H43)</f>
        <v>8711.99999999958</v>
      </c>
      <c r="I44" s="202">
        <f>SUM(I12:I43)</f>
        <v>132.00000000000892</v>
      </c>
      <c r="J44" s="218"/>
      <c r="K44" s="218" t="s">
        <v>107</v>
      </c>
      <c r="L44" s="202">
        <f>SUM(L12:L43)</f>
        <v>31240.0000000016</v>
      </c>
      <c r="M44" s="202">
        <f>SUM(M12:M43)</f>
        <v>5543.99999999996</v>
      </c>
      <c r="N44" s="218"/>
      <c r="O44" s="218" t="s">
        <v>107</v>
      </c>
      <c r="P44" s="202">
        <f>SUM(P12:P43)</f>
        <v>19712.00000000008</v>
      </c>
      <c r="Q44" s="202">
        <f>SUM(Q12:Q43)</f>
        <v>4180.0000000002</v>
      </c>
      <c r="R44" s="218"/>
      <c r="S44" s="218" t="s">
        <v>107</v>
      </c>
      <c r="T44" s="202">
        <f>SUM(T12:T43)</f>
        <v>48751.99999999968</v>
      </c>
      <c r="U44" s="202">
        <f>SUM(U12:U43)</f>
        <v>8800</v>
      </c>
      <c r="V44" s="219"/>
      <c r="W44" s="218"/>
      <c r="X44" s="218" t="s">
        <v>107</v>
      </c>
      <c r="Y44" s="202">
        <f>SUM(Y12:Y43)</f>
        <v>5984.00000000056</v>
      </c>
      <c r="Z44" s="202">
        <f>SUM(Z12:Z43)</f>
        <v>1056.00000000004</v>
      </c>
      <c r="AA44" s="17"/>
      <c r="AB44" s="218" t="s">
        <v>107</v>
      </c>
      <c r="AC44" s="202">
        <f>SUM(AC12:AC43)</f>
        <v>26268.00000000012</v>
      </c>
      <c r="AD44" s="202">
        <f>SUM(AD12:AD43)</f>
        <v>5742.00000000003</v>
      </c>
      <c r="AE44" s="218"/>
      <c r="AF44" s="218" t="s">
        <v>107</v>
      </c>
      <c r="AG44" s="202">
        <f>SUM(AG12:AG43)</f>
        <v>7061.99999999958</v>
      </c>
      <c r="AH44" s="202">
        <f>SUM(AH12:AH43)</f>
        <v>3102.00000000018</v>
      </c>
      <c r="AI44" s="218"/>
      <c r="AJ44" s="218" t="s">
        <v>107</v>
      </c>
      <c r="AK44" s="202">
        <f>SUM(AK12:AK43)</f>
        <v>26707.99999999872</v>
      </c>
      <c r="AL44" s="202">
        <f>SUM(AL12:AL43)</f>
        <v>5675.99999999984</v>
      </c>
      <c r="AM44" s="218"/>
      <c r="AN44" s="218" t="s">
        <v>107</v>
      </c>
      <c r="AO44" s="202">
        <f>SUM(AO12:AO43)</f>
        <v>52337.99999999592</v>
      </c>
      <c r="AP44" s="202">
        <f>SUM(AP12:AP43)</f>
        <v>10956.00000000054</v>
      </c>
      <c r="AQ44" s="219"/>
      <c r="AR44" s="218"/>
      <c r="AS44" s="218" t="s">
        <v>107</v>
      </c>
      <c r="AT44" s="202">
        <f>SUM(AT12:AT43)</f>
        <v>48928.00000000352</v>
      </c>
      <c r="AU44" s="202">
        <f>SUM(AU12:AU43)</f>
        <v>9679.9999999992</v>
      </c>
      <c r="AV44" s="218"/>
      <c r="AW44" s="218" t="s">
        <v>107</v>
      </c>
      <c r="AX44" s="220">
        <f>SUM(AX12:AX43)</f>
        <v>9702.00000000018</v>
      </c>
      <c r="AY44" s="202">
        <f>SUM(AY12:AY43)</f>
        <v>1682.99999999997</v>
      </c>
      <c r="AZ44" s="218"/>
      <c r="BA44" s="218" t="s">
        <v>107</v>
      </c>
      <c r="BB44" s="202">
        <f>SUM(BB12:BB43)</f>
        <v>0</v>
      </c>
      <c r="BC44" s="202">
        <f>SUM(BC12:BC43)</f>
        <v>0</v>
      </c>
      <c r="BD44" s="221">
        <f>SUM(BD12:BD43)</f>
        <v>285405.99999999953</v>
      </c>
      <c r="BE44" s="27">
        <f>SUM(BE12:BE43)</f>
        <v>56550.999999999956</v>
      </c>
    </row>
    <row r="45" spans="1:62" ht="18" customHeight="1">
      <c r="A45" s="9"/>
      <c r="B45" s="9"/>
      <c r="C45" s="31"/>
      <c r="D45" s="9" t="s">
        <v>108</v>
      </c>
      <c r="E45" s="31" t="s">
        <v>109</v>
      </c>
      <c r="F45" s="9"/>
      <c r="G45" s="31"/>
      <c r="H45" s="9" t="s">
        <v>108</v>
      </c>
      <c r="I45" s="31" t="s">
        <v>109</v>
      </c>
      <c r="J45" s="9"/>
      <c r="K45" s="31"/>
      <c r="L45" s="9" t="s">
        <v>108</v>
      </c>
      <c r="M45" s="31" t="s">
        <v>109</v>
      </c>
      <c r="N45" s="9"/>
      <c r="O45" s="31"/>
      <c r="P45" s="9" t="s">
        <v>108</v>
      </c>
      <c r="Q45" s="31" t="s">
        <v>109</v>
      </c>
      <c r="R45" s="9"/>
      <c r="S45" s="31"/>
      <c r="T45" s="9" t="s">
        <v>108</v>
      </c>
      <c r="U45" s="31" t="s">
        <v>109</v>
      </c>
      <c r="V45" s="31"/>
      <c r="W45" s="9"/>
      <c r="X45" s="31"/>
      <c r="Y45" s="9" t="s">
        <v>108</v>
      </c>
      <c r="Z45" s="31" t="s">
        <v>109</v>
      </c>
      <c r="AA45" s="9"/>
      <c r="AB45" s="31"/>
      <c r="AC45" s="9" t="s">
        <v>108</v>
      </c>
      <c r="AD45" s="31" t="s">
        <v>109</v>
      </c>
      <c r="AE45" s="9"/>
      <c r="AF45" s="31"/>
      <c r="AG45" s="9" t="s">
        <v>108</v>
      </c>
      <c r="AH45" s="31" t="s">
        <v>109</v>
      </c>
      <c r="AI45" s="9"/>
      <c r="AJ45" s="31"/>
      <c r="AK45" s="9" t="s">
        <v>108</v>
      </c>
      <c r="AL45" s="31" t="s">
        <v>109</v>
      </c>
      <c r="AM45" s="9"/>
      <c r="AN45" s="31"/>
      <c r="AO45" s="9" t="s">
        <v>108</v>
      </c>
      <c r="AP45" s="31" t="s">
        <v>109</v>
      </c>
      <c r="AQ45" s="31"/>
      <c r="AR45" s="9"/>
      <c r="AS45" s="31"/>
      <c r="AT45" s="9" t="s">
        <v>108</v>
      </c>
      <c r="AU45" s="31" t="s">
        <v>109</v>
      </c>
      <c r="AV45" s="9"/>
      <c r="AW45" s="31"/>
      <c r="AX45" s="9" t="s">
        <v>108</v>
      </c>
      <c r="AY45" s="31" t="s">
        <v>109</v>
      </c>
      <c r="AZ45" s="9"/>
      <c r="BA45" s="31"/>
      <c r="BB45" s="9" t="s">
        <v>108</v>
      </c>
      <c r="BC45" s="31" t="s">
        <v>109</v>
      </c>
      <c r="BD45" s="31" t="s">
        <v>108</v>
      </c>
      <c r="BE45" s="31" t="s">
        <v>109</v>
      </c>
      <c r="BI45" s="14"/>
      <c r="BJ45" s="14"/>
    </row>
    <row r="46" spans="1:62" ht="18" customHeight="1">
      <c r="A46" s="9"/>
      <c r="B46" s="9"/>
      <c r="C46" s="31"/>
      <c r="D46" s="9"/>
      <c r="E46" s="31"/>
      <c r="F46" s="9"/>
      <c r="G46" s="31"/>
      <c r="H46" s="9"/>
      <c r="I46" s="31"/>
      <c r="J46" s="9"/>
      <c r="K46" s="31"/>
      <c r="L46" s="9"/>
      <c r="M46" s="31"/>
      <c r="N46" s="9"/>
      <c r="O46" s="31"/>
      <c r="P46" s="9"/>
      <c r="Q46" s="31"/>
      <c r="R46" s="9"/>
      <c r="S46" s="31"/>
      <c r="T46" s="9"/>
      <c r="U46" s="31"/>
      <c r="V46" s="31"/>
      <c r="W46" s="9"/>
      <c r="X46" s="31"/>
      <c r="Y46" s="9"/>
      <c r="Z46" s="31"/>
      <c r="AA46" s="9"/>
      <c r="AB46" s="9"/>
      <c r="AC46" s="31"/>
      <c r="AD46" s="9"/>
      <c r="AE46" s="31"/>
      <c r="AF46" s="9"/>
      <c r="AG46" s="31"/>
      <c r="AH46" s="9"/>
      <c r="AI46" s="31"/>
      <c r="AJ46" s="9"/>
      <c r="AK46" s="31"/>
      <c r="AL46" s="9"/>
      <c r="AM46" s="31"/>
      <c r="AN46" s="9"/>
      <c r="AO46" s="31"/>
      <c r="AP46" s="9"/>
      <c r="AQ46" s="9"/>
      <c r="AR46" s="31"/>
      <c r="AS46" s="9"/>
      <c r="AT46" s="31"/>
      <c r="AU46" s="9"/>
      <c r="AV46" s="9"/>
      <c r="AW46" s="9"/>
      <c r="AX46" s="31"/>
      <c r="AY46" s="9"/>
      <c r="AZ46" s="9"/>
      <c r="BA46" s="9"/>
      <c r="BB46" s="9"/>
      <c r="BC46" s="9"/>
      <c r="BD46" s="31"/>
      <c r="BI46" s="14"/>
      <c r="BJ46" s="14"/>
    </row>
    <row r="47" spans="4:59" s="9" customFormat="1" ht="12.75">
      <c r="D47" s="16"/>
      <c r="O47" s="17" t="s">
        <v>66</v>
      </c>
      <c r="P47" s="17"/>
      <c r="Q47" s="17"/>
      <c r="R47" s="17" t="s">
        <v>99</v>
      </c>
      <c r="AL47" s="17" t="s">
        <v>66</v>
      </c>
      <c r="AM47" s="17"/>
      <c r="AN47" s="17"/>
      <c r="AO47" s="17" t="s">
        <v>99</v>
      </c>
      <c r="BD47" s="17" t="s">
        <v>66</v>
      </c>
      <c r="BE47" s="17"/>
      <c r="BF47" s="17"/>
      <c r="BG47" s="17" t="s">
        <v>99</v>
      </c>
    </row>
    <row r="48" spans="3:61" ht="12" customHeight="1">
      <c r="C48" s="8" t="s">
        <v>62</v>
      </c>
      <c r="D48" s="25" t="e">
        <f>COS(ATAN(E42/D42))</f>
        <v>#DIV/0!</v>
      </c>
      <c r="G48" s="8" t="s">
        <v>62</v>
      </c>
      <c r="H48" s="25">
        <f>COS(ATAN(I42/H42))</f>
        <v>1</v>
      </c>
      <c r="K48" s="8" t="s">
        <v>62</v>
      </c>
      <c r="L48" s="25">
        <f>COS(ATAN(M42/L42))</f>
        <v>0.9844275755085314</v>
      </c>
      <c r="O48" s="8" t="s">
        <v>62</v>
      </c>
      <c r="P48" s="25">
        <f>COS(ATAN(Q42/P42))</f>
        <v>0.9796027006415132</v>
      </c>
      <c r="S48" s="8" t="s">
        <v>62</v>
      </c>
      <c r="T48" s="25">
        <f>COS(ATAN(U42/T42))</f>
        <v>0.9858211697840348</v>
      </c>
      <c r="X48" s="8" t="s">
        <v>62</v>
      </c>
      <c r="Y48" s="25">
        <f>COS(ATAN(Z42/Y42))</f>
        <v>0.9863939238322448</v>
      </c>
      <c r="AC48" s="8" t="s">
        <v>62</v>
      </c>
      <c r="AD48" s="25">
        <f>COS(ATAN(AD42/AC42))</f>
        <v>0.9782341251024018</v>
      </c>
      <c r="AG48" s="8" t="s">
        <v>62</v>
      </c>
      <c r="AH48" s="25">
        <f>COS(ATAN(AH42/AG42))</f>
        <v>0.9284766908845313</v>
      </c>
      <c r="AK48" s="8" t="s">
        <v>62</v>
      </c>
      <c r="AL48" s="25">
        <f>COS(ATAN(AL42/AK42))</f>
        <v>0.9766444667051309</v>
      </c>
      <c r="AO48" s="8" t="s">
        <v>62</v>
      </c>
      <c r="AP48" s="25">
        <f>COS(ATAN(AP42/AO42))</f>
        <v>0.9794570432565869</v>
      </c>
      <c r="AQ48" s="25"/>
      <c r="AX48" s="8" t="s">
        <v>62</v>
      </c>
      <c r="AY48" s="25">
        <f>COS(ATAN(BD44/AX44))</f>
        <v>0.033974055144177125</v>
      </c>
      <c r="AZ48" s="25"/>
      <c r="BA48" s="25"/>
      <c r="BB48" s="25"/>
      <c r="BC48" s="25"/>
      <c r="BH48" s="8" t="s">
        <v>62</v>
      </c>
      <c r="BI48" s="25" t="e">
        <f>COS(ATAN(#REF!/BE44))</f>
        <v>#REF!</v>
      </c>
    </row>
    <row r="49" spans="3:62" ht="12" customHeight="1">
      <c r="C49" s="8" t="s">
        <v>114</v>
      </c>
      <c r="BI49" s="26"/>
      <c r="BJ49" s="109"/>
    </row>
    <row r="50" ht="12" customHeight="1"/>
    <row r="56" spans="56:57" ht="12.75">
      <c r="BD56" s="8">
        <v>153449.96000001195</v>
      </c>
      <c r="BE56" s="8">
        <v>63832.96000000166</v>
      </c>
    </row>
  </sheetData>
  <sheetProtection/>
  <mergeCells count="38">
    <mergeCell ref="AW2:BJ2"/>
    <mergeCell ref="AW1:BJ1"/>
    <mergeCell ref="AM4:AP4"/>
    <mergeCell ref="AZ9:BA9"/>
    <mergeCell ref="B9:C9"/>
    <mergeCell ref="F9:G9"/>
    <mergeCell ref="J9:K9"/>
    <mergeCell ref="N9:O9"/>
    <mergeCell ref="R9:S9"/>
    <mergeCell ref="AA9:AB9"/>
    <mergeCell ref="A1:Z1"/>
    <mergeCell ref="AA2:AU2"/>
    <mergeCell ref="AA1:AU1"/>
    <mergeCell ref="W9:X9"/>
    <mergeCell ref="AR4:AU4"/>
    <mergeCell ref="F4:I4"/>
    <mergeCell ref="AE9:AF9"/>
    <mergeCell ref="AI9:AJ9"/>
    <mergeCell ref="A4:A10"/>
    <mergeCell ref="BD9:BE9"/>
    <mergeCell ref="BD10:BE10"/>
    <mergeCell ref="AZ4:BC4"/>
    <mergeCell ref="A2:Z2"/>
    <mergeCell ref="J4:M4"/>
    <mergeCell ref="N4:Q4"/>
    <mergeCell ref="R4:U4"/>
    <mergeCell ref="W4:Z4"/>
    <mergeCell ref="AE4:AH4"/>
    <mergeCell ref="AR9:AS9"/>
    <mergeCell ref="BB7:BC7"/>
    <mergeCell ref="V4:V10"/>
    <mergeCell ref="AA4:AD4"/>
    <mergeCell ref="AQ4:AQ10"/>
    <mergeCell ref="AV4:AY4"/>
    <mergeCell ref="B4:E4"/>
    <mergeCell ref="AM9:AN9"/>
    <mergeCell ref="AI4:AL4"/>
    <mergeCell ref="AV9:AW9"/>
  </mergeCells>
  <conditionalFormatting sqref="J44 L44:M44 BD44 AX44">
    <cfRule type="cellIs" priority="66" dxfId="0" operator="lessThan">
      <formula>0</formula>
    </cfRule>
  </conditionalFormatting>
  <conditionalFormatting sqref="AF44">
    <cfRule type="cellIs" priority="55" dxfId="0" operator="lessThan">
      <formula>0</formula>
    </cfRule>
  </conditionalFormatting>
  <conditionalFormatting sqref="K44">
    <cfRule type="cellIs" priority="65" dxfId="0" operator="lessThan">
      <formula>0</formula>
    </cfRule>
  </conditionalFormatting>
  <conditionalFormatting sqref="N44 P44:Q44">
    <cfRule type="cellIs" priority="64" dxfId="0" operator="lessThan">
      <formula>0</formula>
    </cfRule>
  </conditionalFormatting>
  <conditionalFormatting sqref="O44">
    <cfRule type="cellIs" priority="63" dxfId="0" operator="lessThan">
      <formula>0</formula>
    </cfRule>
  </conditionalFormatting>
  <conditionalFormatting sqref="R44 T44:V44">
    <cfRule type="cellIs" priority="62" dxfId="0" operator="lessThan">
      <formula>0</formula>
    </cfRule>
  </conditionalFormatting>
  <conditionalFormatting sqref="S44">
    <cfRule type="cellIs" priority="61" dxfId="0" operator="lessThan">
      <formula>0</formula>
    </cfRule>
  </conditionalFormatting>
  <conditionalFormatting sqref="W44 Y44:Z44">
    <cfRule type="cellIs" priority="60" dxfId="0" operator="lessThan">
      <formula>0</formula>
    </cfRule>
  </conditionalFormatting>
  <conditionalFormatting sqref="X44">
    <cfRule type="cellIs" priority="59" dxfId="0" operator="lessThan">
      <formula>0</formula>
    </cfRule>
  </conditionalFormatting>
  <conditionalFormatting sqref="AC44:AD44">
    <cfRule type="cellIs" priority="58" dxfId="0" operator="lessThan">
      <formula>0</formula>
    </cfRule>
  </conditionalFormatting>
  <conditionalFormatting sqref="AB44">
    <cfRule type="cellIs" priority="57" dxfId="0" operator="lessThan">
      <formula>0</formula>
    </cfRule>
  </conditionalFormatting>
  <conditionalFormatting sqref="AE44 AG44:AH44">
    <cfRule type="cellIs" priority="56" dxfId="0" operator="lessThan">
      <formula>0</formula>
    </cfRule>
  </conditionalFormatting>
  <conditionalFormatting sqref="BA44">
    <cfRule type="cellIs" priority="43" dxfId="0" operator="lessThan">
      <formula>0</formula>
    </cfRule>
  </conditionalFormatting>
  <conditionalFormatting sqref="B44 D44:E44">
    <cfRule type="cellIs" priority="70" dxfId="0" operator="lessThan">
      <formula>0</formula>
    </cfRule>
  </conditionalFormatting>
  <conditionalFormatting sqref="C44">
    <cfRule type="cellIs" priority="69" dxfId="0" operator="lessThan">
      <formula>0</formula>
    </cfRule>
  </conditionalFormatting>
  <conditionalFormatting sqref="F44 H44:I44">
    <cfRule type="cellIs" priority="68" dxfId="0" operator="lessThan">
      <formula>0</formula>
    </cfRule>
  </conditionalFormatting>
  <conditionalFormatting sqref="G44">
    <cfRule type="cellIs" priority="67" dxfId="0" operator="lessThan">
      <formula>0</formula>
    </cfRule>
  </conditionalFormatting>
  <conditionalFormatting sqref="AI44 AK44:AL44">
    <cfRule type="cellIs" priority="54" dxfId="0" operator="lessThan">
      <formula>0</formula>
    </cfRule>
  </conditionalFormatting>
  <conditionalFormatting sqref="AJ44">
    <cfRule type="cellIs" priority="53" dxfId="0" operator="lessThan">
      <formula>0</formula>
    </cfRule>
  </conditionalFormatting>
  <conditionalFormatting sqref="AM44 AO44:AQ44">
    <cfRule type="cellIs" priority="52" dxfId="0" operator="lessThan">
      <formula>0</formula>
    </cfRule>
  </conditionalFormatting>
  <conditionalFormatting sqref="AN44">
    <cfRule type="cellIs" priority="51" dxfId="0" operator="lessThan">
      <formula>0</formula>
    </cfRule>
  </conditionalFormatting>
  <conditionalFormatting sqref="AR44 AT44:AU44">
    <cfRule type="cellIs" priority="50" dxfId="0" operator="lessThan">
      <formula>0</formula>
    </cfRule>
  </conditionalFormatting>
  <conditionalFormatting sqref="AS44">
    <cfRule type="cellIs" priority="49" dxfId="0" operator="lessThan">
      <formula>0</formula>
    </cfRule>
  </conditionalFormatting>
  <conditionalFormatting sqref="AZ44 BB44:BC44">
    <cfRule type="cellIs" priority="44" dxfId="0" operator="lessThan">
      <formula>0</formula>
    </cfRule>
  </conditionalFormatting>
  <conditionalFormatting sqref="AV44">
    <cfRule type="cellIs" priority="46" dxfId="0" operator="lessThan">
      <formula>0</formula>
    </cfRule>
  </conditionalFormatting>
  <conditionalFormatting sqref="AW44">
    <cfRule type="cellIs" priority="45" dxfId="0" operator="lessThan">
      <formula>0</formula>
    </cfRule>
  </conditionalFormatting>
  <conditionalFormatting sqref="G35:G38 G27:G31 G42:G43">
    <cfRule type="cellIs" priority="27" dxfId="0" operator="lessThan">
      <formula>0</formula>
    </cfRule>
  </conditionalFormatting>
  <conditionalFormatting sqref="X35:X38 X27:X31 X42:X43">
    <cfRule type="cellIs" priority="19" dxfId="0" operator="lessThan">
      <formula>0</formula>
    </cfRule>
  </conditionalFormatting>
  <conditionalFormatting sqref="AW35:AW38 AW27:AW31 AW42:AW43">
    <cfRule type="cellIs" priority="7" dxfId="0" operator="lessThan">
      <formula>0</formula>
    </cfRule>
  </conditionalFormatting>
  <conditionalFormatting sqref="F35:F38 F27:F31 F42:F43">
    <cfRule type="cellIs" priority="28" dxfId="0" operator="lessThan">
      <formula>0</formula>
    </cfRule>
  </conditionalFormatting>
  <conditionalFormatting sqref="J35:J38 J27:J31 J42:J43">
    <cfRule type="cellIs" priority="26" dxfId="0" operator="lessThan">
      <formula>0</formula>
    </cfRule>
  </conditionalFormatting>
  <conditionalFormatting sqref="K35:K38 K27:K31 K42:K43">
    <cfRule type="cellIs" priority="25" dxfId="0" operator="lessThan">
      <formula>0</formula>
    </cfRule>
  </conditionalFormatting>
  <conditionalFormatting sqref="N35:N38 N27:N31 N42:N43">
    <cfRule type="cellIs" priority="24" dxfId="0" operator="lessThan">
      <formula>0</formula>
    </cfRule>
  </conditionalFormatting>
  <conditionalFormatting sqref="O35:O38 O27:O31 O42:O43">
    <cfRule type="cellIs" priority="23" dxfId="0" operator="lessThan">
      <formula>0</formula>
    </cfRule>
  </conditionalFormatting>
  <conditionalFormatting sqref="AZ35:AZ38 AZ27:AZ31 AZ42:AZ43">
    <cfRule type="cellIs" priority="34" dxfId="0" operator="lessThan">
      <formula>0</formula>
    </cfRule>
  </conditionalFormatting>
  <conditionalFormatting sqref="BA35:BA38 BA27:BA31 BA42:BA43">
    <cfRule type="cellIs" priority="33" dxfId="0" operator="lessThan">
      <formula>0</formula>
    </cfRule>
  </conditionalFormatting>
  <conditionalFormatting sqref="W35:W38 W27:W31 W42:W43">
    <cfRule type="cellIs" priority="20" dxfId="0" operator="lessThan">
      <formula>0</formula>
    </cfRule>
  </conditionalFormatting>
  <conditionalFormatting sqref="AV35:AV38 AV27:AV31 AV42:AV43">
    <cfRule type="cellIs" priority="8" dxfId="0" operator="lessThan">
      <formula>0</formula>
    </cfRule>
  </conditionalFormatting>
  <conditionalFormatting sqref="B35:B38 B27:B31 B42:B43">
    <cfRule type="cellIs" priority="30" dxfId="0" operator="lessThan">
      <formula>0</formula>
    </cfRule>
  </conditionalFormatting>
  <conditionalFormatting sqref="C35:C38 C27:C31 C42:C43">
    <cfRule type="cellIs" priority="29" dxfId="0" operator="lessThan">
      <formula>0</formula>
    </cfRule>
  </conditionalFormatting>
  <conditionalFormatting sqref="AF35:AF38 AF27:AF31 AF42:AF43">
    <cfRule type="cellIs" priority="15" dxfId="0" operator="lessThan">
      <formula>0</formula>
    </cfRule>
  </conditionalFormatting>
  <conditionalFormatting sqref="R35:R38 R27:R31 R42:R43">
    <cfRule type="cellIs" priority="22" dxfId="0" operator="lessThan">
      <formula>0</formula>
    </cfRule>
  </conditionalFormatting>
  <conditionalFormatting sqref="S35:S38 S27:S31 S42:S43">
    <cfRule type="cellIs" priority="21" dxfId="0" operator="lessThan">
      <formula>0</formula>
    </cfRule>
  </conditionalFormatting>
  <conditionalFormatting sqref="AA35:AA38 AA27:AA31 AA42:AA43">
    <cfRule type="cellIs" priority="18" dxfId="0" operator="lessThan">
      <formula>0</formula>
    </cfRule>
  </conditionalFormatting>
  <conditionalFormatting sqref="AB35:AB38 AB27:AB31 AB42:AB43">
    <cfRule type="cellIs" priority="17" dxfId="0" operator="lessThan">
      <formula>0</formula>
    </cfRule>
  </conditionalFormatting>
  <conditionalFormatting sqref="AE35:AE38 AE27:AE31 AE42:AE43">
    <cfRule type="cellIs" priority="16" dxfId="0" operator="lessThan">
      <formula>0</formula>
    </cfRule>
  </conditionalFormatting>
  <conditionalFormatting sqref="AI35:AI38 AI27:AI31 AI42:AI43">
    <cfRule type="cellIs" priority="14" dxfId="0" operator="lessThan">
      <formula>0</formula>
    </cfRule>
  </conditionalFormatting>
  <conditionalFormatting sqref="AJ35:AJ38 AJ27:AJ31 AJ42:AJ43">
    <cfRule type="cellIs" priority="13" dxfId="0" operator="lessThan">
      <formula>0</formula>
    </cfRule>
  </conditionalFormatting>
  <conditionalFormatting sqref="AM35:AM38 AM27:AM31 AM42:AM43">
    <cfRule type="cellIs" priority="12" dxfId="0" operator="lessThan">
      <formula>0</formula>
    </cfRule>
  </conditionalFormatting>
  <conditionalFormatting sqref="AN35:AN38 AN27:AN31 AN42:AN43">
    <cfRule type="cellIs" priority="11" dxfId="0" operator="lessThan">
      <formula>0</formula>
    </cfRule>
  </conditionalFormatting>
  <conditionalFormatting sqref="AR35:AR38 AR27:AR31 AR42:AR43">
    <cfRule type="cellIs" priority="10" dxfId="0" operator="lessThan">
      <formula>0</formula>
    </cfRule>
  </conditionalFormatting>
  <conditionalFormatting sqref="AS35:AS38 AS27:AS31 AS42:AS43">
    <cfRule type="cellIs" priority="9" dxfId="0" operator="lessThan">
      <formula>0</formula>
    </cfRule>
  </conditionalFormatting>
  <conditionalFormatting sqref="AY44">
    <cfRule type="cellIs" priority="1" dxfId="0" operator="lessThan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geOrder="overThenDown" paperSize="8" scale="90" r:id="rId2"/>
  <colBreaks count="2" manualBreakCount="2">
    <brk id="21" max="46" man="1"/>
    <brk id="42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70" zoomScaleSheetLayoutView="70" zoomScalePageLayoutView="0" workbookViewId="0" topLeftCell="A3">
      <selection activeCell="F5" sqref="F5:I5"/>
    </sheetView>
  </sheetViews>
  <sheetFormatPr defaultColWidth="9.00390625" defaultRowHeight="12.75"/>
  <cols>
    <col min="1" max="1" width="6.625" style="16" customWidth="1"/>
    <col min="2" max="2" width="9.375" style="16" customWidth="1"/>
    <col min="3" max="3" width="9.625" style="16" customWidth="1"/>
    <col min="4" max="4" width="10.00390625" style="16" customWidth="1"/>
    <col min="5" max="5" width="8.75390625" style="16" customWidth="1"/>
    <col min="6" max="6" width="9.125" style="16" customWidth="1"/>
    <col min="7" max="7" width="7.75390625" style="16" customWidth="1"/>
    <col min="8" max="8" width="11.00390625" style="16" customWidth="1"/>
    <col min="9" max="9" width="8.125" style="16" customWidth="1"/>
    <col min="10" max="10" width="10.375" style="16" customWidth="1"/>
    <col min="11" max="11" width="10.875" style="16" customWidth="1"/>
    <col min="12" max="12" width="9.00390625" style="16" customWidth="1"/>
    <col min="13" max="13" width="14.75390625" style="16" customWidth="1"/>
    <col min="14" max="16384" width="9.125" style="16" customWidth="1"/>
  </cols>
  <sheetData>
    <row r="1" spans="1:11" ht="18" customHeight="1">
      <c r="A1" s="299" t="s">
        <v>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8" customHeight="1">
      <c r="A2" s="290" t="s">
        <v>136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0" ht="18" customHeight="1" thickBot="1">
      <c r="A4" s="33"/>
      <c r="B4" s="33"/>
      <c r="C4" s="184" t="s">
        <v>75</v>
      </c>
      <c r="D4" s="33"/>
      <c r="E4" s="33"/>
      <c r="F4" s="33"/>
      <c r="G4" s="33"/>
      <c r="H4" s="33"/>
      <c r="I4" s="33" t="s">
        <v>1</v>
      </c>
      <c r="J4" s="33"/>
    </row>
    <row r="5" spans="1:13" ht="18" customHeight="1">
      <c r="A5" s="304" t="s">
        <v>74</v>
      </c>
      <c r="B5" s="305"/>
      <c r="C5" s="305"/>
      <c r="D5" s="305"/>
      <c r="E5" s="306"/>
      <c r="F5" s="304" t="s">
        <v>76</v>
      </c>
      <c r="G5" s="305"/>
      <c r="H5" s="305"/>
      <c r="I5" s="307"/>
      <c r="J5" s="209"/>
      <c r="K5" s="137"/>
      <c r="L5" s="34"/>
      <c r="M5" s="34"/>
    </row>
    <row r="6" spans="1:13" ht="18" customHeight="1">
      <c r="A6" s="298" t="s">
        <v>35</v>
      </c>
      <c r="B6" s="292" t="s">
        <v>36</v>
      </c>
      <c r="C6" s="292"/>
      <c r="D6" s="292" t="s">
        <v>56</v>
      </c>
      <c r="E6" s="293"/>
      <c r="F6" s="298" t="s">
        <v>36</v>
      </c>
      <c r="G6" s="292"/>
      <c r="H6" s="292" t="s">
        <v>37</v>
      </c>
      <c r="I6" s="295"/>
      <c r="J6" s="294" t="s">
        <v>57</v>
      </c>
      <c r="K6" s="295"/>
      <c r="L6" s="34"/>
      <c r="M6" s="34"/>
    </row>
    <row r="7" spans="1:13" ht="18" customHeight="1">
      <c r="A7" s="298"/>
      <c r="B7" s="292" t="s">
        <v>32</v>
      </c>
      <c r="C7" s="292"/>
      <c r="D7" s="292" t="s">
        <v>59</v>
      </c>
      <c r="E7" s="293"/>
      <c r="F7" s="298" t="s">
        <v>32</v>
      </c>
      <c r="G7" s="292"/>
      <c r="H7" s="292" t="s">
        <v>2</v>
      </c>
      <c r="I7" s="295"/>
      <c r="J7" s="210"/>
      <c r="K7" s="207"/>
      <c r="L7" s="34"/>
      <c r="M7" s="34"/>
    </row>
    <row r="8" spans="1:13" ht="18" customHeight="1">
      <c r="A8" s="298"/>
      <c r="B8" s="292" t="s">
        <v>103</v>
      </c>
      <c r="C8" s="292"/>
      <c r="D8" s="292" t="s">
        <v>47</v>
      </c>
      <c r="E8" s="293"/>
      <c r="F8" s="298" t="s">
        <v>103</v>
      </c>
      <c r="G8" s="292"/>
      <c r="H8" s="292" t="s">
        <v>43</v>
      </c>
      <c r="I8" s="295"/>
      <c r="J8" s="294" t="s">
        <v>3</v>
      </c>
      <c r="K8" s="295"/>
      <c r="L8" s="301"/>
      <c r="M8" s="302"/>
    </row>
    <row r="9" spans="1:13" ht="18" customHeight="1">
      <c r="A9" s="298"/>
      <c r="B9" s="292" t="s">
        <v>102</v>
      </c>
      <c r="C9" s="292"/>
      <c r="D9" s="206"/>
      <c r="E9" s="203"/>
      <c r="F9" s="298" t="s">
        <v>102</v>
      </c>
      <c r="G9" s="292"/>
      <c r="H9" s="206"/>
      <c r="I9" s="207"/>
      <c r="J9" s="296" t="s">
        <v>0</v>
      </c>
      <c r="K9" s="297"/>
      <c r="L9" s="301"/>
      <c r="M9" s="302"/>
    </row>
    <row r="10" spans="1:13" ht="18" customHeight="1">
      <c r="A10" s="298"/>
      <c r="B10" s="300" t="s">
        <v>97</v>
      </c>
      <c r="C10" s="300"/>
      <c r="D10" s="206" t="s">
        <v>30</v>
      </c>
      <c r="E10" s="203" t="s">
        <v>31</v>
      </c>
      <c r="F10" s="298" t="s">
        <v>98</v>
      </c>
      <c r="G10" s="292"/>
      <c r="H10" s="206" t="s">
        <v>30</v>
      </c>
      <c r="I10" s="207" t="s">
        <v>31</v>
      </c>
      <c r="J10" s="211" t="s">
        <v>30</v>
      </c>
      <c r="K10" s="208" t="s">
        <v>31</v>
      </c>
      <c r="L10" s="34"/>
      <c r="M10" s="34"/>
    </row>
    <row r="11" spans="1:13" ht="18" customHeight="1" thickBot="1">
      <c r="A11" s="303"/>
      <c r="B11" s="213" t="s">
        <v>30</v>
      </c>
      <c r="C11" s="213" t="s">
        <v>31</v>
      </c>
      <c r="D11" s="213" t="s">
        <v>70</v>
      </c>
      <c r="E11" s="226" t="s">
        <v>71</v>
      </c>
      <c r="F11" s="217" t="s">
        <v>30</v>
      </c>
      <c r="G11" s="213" t="s">
        <v>31</v>
      </c>
      <c r="H11" s="213" t="s">
        <v>70</v>
      </c>
      <c r="I11" s="227" t="s">
        <v>71</v>
      </c>
      <c r="J11" s="228" t="s">
        <v>70</v>
      </c>
      <c r="K11" s="229" t="s">
        <v>71</v>
      </c>
      <c r="L11" s="34"/>
      <c r="M11" s="34"/>
    </row>
    <row r="12" spans="1:13" ht="18" customHeight="1" thickBot="1">
      <c r="A12" s="234" t="s">
        <v>5</v>
      </c>
      <c r="B12" s="253">
        <v>30398.3233</v>
      </c>
      <c r="C12" s="253">
        <v>9034.8854</v>
      </c>
      <c r="D12" s="235"/>
      <c r="E12" s="236"/>
      <c r="F12" s="253">
        <v>18265.9488</v>
      </c>
      <c r="G12" s="253">
        <v>6268.6257</v>
      </c>
      <c r="H12" s="235"/>
      <c r="I12" s="237"/>
      <c r="J12" s="237"/>
      <c r="K12" s="237"/>
      <c r="L12" s="34"/>
      <c r="M12" s="34"/>
    </row>
    <row r="13" spans="1:13" ht="18" customHeight="1">
      <c r="A13" s="68" t="s">
        <v>6</v>
      </c>
      <c r="B13" s="250">
        <v>30398.818</v>
      </c>
      <c r="C13" s="250">
        <v>9034.9672</v>
      </c>
      <c r="D13" s="230">
        <f>(B13-B12)*D$7</f>
        <v>1484.0999999978521</v>
      </c>
      <c r="E13" s="231">
        <f>(C13-C12)*D$7</f>
        <v>245.39999999979045</v>
      </c>
      <c r="F13" s="250">
        <v>18266.1651</v>
      </c>
      <c r="G13" s="250">
        <v>6268.6734</v>
      </c>
      <c r="H13" s="230">
        <f>(F13-F12)*H$7</f>
        <v>1297.8000000002794</v>
      </c>
      <c r="I13" s="232">
        <f>(G13-G12)*H$7</f>
        <v>286.20000000046275</v>
      </c>
      <c r="J13" s="233">
        <f>D13+H13</f>
        <v>2781.8999999981315</v>
      </c>
      <c r="K13" s="233">
        <f>E13+I13</f>
        <v>531.6000000002532</v>
      </c>
      <c r="L13" s="34"/>
      <c r="M13" s="34"/>
    </row>
    <row r="14" spans="1:13" ht="18" customHeight="1">
      <c r="A14" s="72" t="s">
        <v>7</v>
      </c>
      <c r="B14" s="251">
        <v>30399.3106</v>
      </c>
      <c r="C14" s="251">
        <v>9035.0512</v>
      </c>
      <c r="D14" s="70">
        <f>(B14-B13)*D$7</f>
        <v>1477.8000000042084</v>
      </c>
      <c r="E14" s="214">
        <f>(C14-C13)*D$7</f>
        <v>252.00000000222644</v>
      </c>
      <c r="F14" s="251">
        <v>18266.379</v>
      </c>
      <c r="G14" s="251">
        <v>6268.7219</v>
      </c>
      <c r="H14" s="70">
        <f>(F14-F13)*H$7</f>
        <v>1283.400000014808</v>
      </c>
      <c r="I14" s="71">
        <f>(G14-G13)*H$7</f>
        <v>290.99999999925785</v>
      </c>
      <c r="J14" s="185">
        <f>D14+H14</f>
        <v>2761.2000000190164</v>
      </c>
      <c r="K14" s="185">
        <f aca="true" t="shared" si="0" ref="K14:K41">E14+I14</f>
        <v>543.0000000014843</v>
      </c>
      <c r="L14" s="34"/>
      <c r="M14" s="34"/>
    </row>
    <row r="15" spans="1:13" ht="18" customHeight="1">
      <c r="A15" s="72" t="s">
        <v>8</v>
      </c>
      <c r="B15" s="251">
        <v>30399.8174</v>
      </c>
      <c r="C15" s="251">
        <v>9035.1363</v>
      </c>
      <c r="D15" s="70">
        <f>(B15-B14)*D$7</f>
        <v>1520.3999999976077</v>
      </c>
      <c r="E15" s="214">
        <f>(C15-C14)*D$7</f>
        <v>255.30000000071595</v>
      </c>
      <c r="F15" s="251">
        <v>18266.5939</v>
      </c>
      <c r="G15" s="251">
        <v>6268.7693</v>
      </c>
      <c r="H15" s="70">
        <f>(F15-F14)*H$7</f>
        <v>1289.3999999942025</v>
      </c>
      <c r="I15" s="71">
        <f>(G15-G14)*H$7</f>
        <v>284.40000000227883</v>
      </c>
      <c r="J15" s="185">
        <f>D15+H15</f>
        <v>2809.79999999181</v>
      </c>
      <c r="K15" s="185">
        <f t="shared" si="0"/>
        <v>539.7000000029948</v>
      </c>
      <c r="L15" s="34"/>
      <c r="M15" s="34"/>
    </row>
    <row r="16" spans="1:13" ht="18" customHeight="1" thickBot="1">
      <c r="A16" s="75" t="s">
        <v>63</v>
      </c>
      <c r="B16" s="251">
        <v>30400.0708</v>
      </c>
      <c r="C16" s="251">
        <v>9035.1789</v>
      </c>
      <c r="D16" s="73"/>
      <c r="E16" s="76"/>
      <c r="F16" s="251">
        <v>18266.7016</v>
      </c>
      <c r="G16" s="251">
        <v>6268.7928</v>
      </c>
      <c r="H16" s="73"/>
      <c r="I16" s="74"/>
      <c r="J16" s="74"/>
      <c r="K16" s="74"/>
      <c r="L16" s="34"/>
      <c r="M16" s="34"/>
    </row>
    <row r="17" spans="1:13" ht="18" customHeight="1" thickBot="1">
      <c r="A17" s="79" t="s">
        <v>9</v>
      </c>
      <c r="B17" s="253">
        <v>30400.3225</v>
      </c>
      <c r="C17" s="253">
        <v>9035.2214</v>
      </c>
      <c r="D17" s="77">
        <f>(B17-B15)*D$7</f>
        <v>1515.2999999954773</v>
      </c>
      <c r="E17" s="215">
        <f>(C17-C15)*D$7</f>
        <v>255.30000000071595</v>
      </c>
      <c r="F17" s="253">
        <v>18266.8102</v>
      </c>
      <c r="G17" s="253">
        <v>6268.8162</v>
      </c>
      <c r="H17" s="77">
        <f>(F17-F15)*H$7</f>
        <v>1297.8000000002794</v>
      </c>
      <c r="I17" s="78">
        <f>(G17-G15)*H$7</f>
        <v>281.40000000166765</v>
      </c>
      <c r="J17" s="35">
        <f>D17+H17</f>
        <v>2813.0999999957567</v>
      </c>
      <c r="K17" s="35">
        <f t="shared" si="0"/>
        <v>536.7000000023836</v>
      </c>
      <c r="L17" s="34"/>
      <c r="M17" s="34"/>
    </row>
    <row r="18" spans="1:13" ht="18" customHeight="1">
      <c r="A18" s="68" t="s">
        <v>64</v>
      </c>
      <c r="B18" s="250">
        <v>30400.5752</v>
      </c>
      <c r="C18" s="250">
        <v>9035.2627</v>
      </c>
      <c r="D18" s="66"/>
      <c r="E18" s="69"/>
      <c r="F18" s="250">
        <v>18266.9181</v>
      </c>
      <c r="G18" s="250">
        <v>6268.8389</v>
      </c>
      <c r="H18" s="66"/>
      <c r="I18" s="67"/>
      <c r="J18" s="67"/>
      <c r="K18" s="67"/>
      <c r="L18" s="34"/>
      <c r="M18" s="34"/>
    </row>
    <row r="19" spans="1:13" ht="18" customHeight="1">
      <c r="A19" s="72" t="s">
        <v>10</v>
      </c>
      <c r="B19" s="251">
        <v>30400.826</v>
      </c>
      <c r="C19" s="251">
        <v>9035.3038</v>
      </c>
      <c r="D19" s="70">
        <f>(B19-B17)*D$7</f>
        <v>1510.500000007596</v>
      </c>
      <c r="E19" s="214">
        <f>(C19-C17)*D$7</f>
        <v>247.19999999797437</v>
      </c>
      <c r="F19" s="251">
        <v>18267.0288</v>
      </c>
      <c r="G19" s="251">
        <v>6268.8619</v>
      </c>
      <c r="H19" s="70">
        <f>(F19-F17)*H$7</f>
        <v>1311.600000000908</v>
      </c>
      <c r="I19" s="71">
        <f>(G19-G17)*H$7</f>
        <v>274.19999999801803</v>
      </c>
      <c r="J19" s="185">
        <f aca="true" t="shared" si="1" ref="J19:J24">D19+H19</f>
        <v>2822.100000008504</v>
      </c>
      <c r="K19" s="185">
        <f t="shared" si="0"/>
        <v>521.3999999959924</v>
      </c>
      <c r="L19" s="34"/>
      <c r="M19" s="34"/>
    </row>
    <row r="20" spans="1:13" ht="18" customHeight="1">
      <c r="A20" s="72" t="s">
        <v>11</v>
      </c>
      <c r="B20" s="251">
        <v>30401.3408</v>
      </c>
      <c r="C20" s="251">
        <v>9035.3891</v>
      </c>
      <c r="D20" s="70">
        <f>(B20-B19)*D$7</f>
        <v>1544.400000002497</v>
      </c>
      <c r="E20" s="214">
        <f>(C20-C19)*D$7</f>
        <v>255.90000000192958</v>
      </c>
      <c r="F20" s="251">
        <v>18267.2601</v>
      </c>
      <c r="G20" s="251">
        <v>6268.9081</v>
      </c>
      <c r="H20" s="70">
        <f>(F20-F19)*H$7</f>
        <v>1387.799999996787</v>
      </c>
      <c r="I20" s="71">
        <f>(G20-G19)*H$7</f>
        <v>277.1999999986292</v>
      </c>
      <c r="J20" s="185">
        <f t="shared" si="1"/>
        <v>2932.199999999284</v>
      </c>
      <c r="K20" s="185">
        <f t="shared" si="0"/>
        <v>533.1000000005588</v>
      </c>
      <c r="L20" s="34"/>
      <c r="M20" s="34"/>
    </row>
    <row r="21" spans="1:13" ht="18" customHeight="1">
      <c r="A21" s="72" t="s">
        <v>12</v>
      </c>
      <c r="B21" s="251">
        <v>30401.8838</v>
      </c>
      <c r="C21" s="251">
        <v>9035.4709</v>
      </c>
      <c r="D21" s="70">
        <f>(B21-B20)*D$7</f>
        <v>1628.999999993539</v>
      </c>
      <c r="E21" s="214">
        <f>(C21-C20)*D$7</f>
        <v>245.39999999979045</v>
      </c>
      <c r="F21" s="251">
        <v>18267.5084</v>
      </c>
      <c r="G21" s="251">
        <v>6268.9527</v>
      </c>
      <c r="H21" s="70">
        <f>(F21-F20)*H$7</f>
        <v>1489.7999999957392</v>
      </c>
      <c r="I21" s="71">
        <f>(G21-G20)*H$7</f>
        <v>267.600000001039</v>
      </c>
      <c r="J21" s="185">
        <f t="shared" si="1"/>
        <v>3118.799999989278</v>
      </c>
      <c r="K21" s="185">
        <f t="shared" si="0"/>
        <v>513.0000000008295</v>
      </c>
      <c r="L21" s="34"/>
      <c r="M21" s="34"/>
    </row>
    <row r="22" spans="1:13" ht="18" customHeight="1">
      <c r="A22" s="72" t="s">
        <v>13</v>
      </c>
      <c r="B22" s="251">
        <v>30402.3967</v>
      </c>
      <c r="C22" s="251">
        <v>9035.5507</v>
      </c>
      <c r="D22" s="70">
        <f>(B22-B21)*D$7</f>
        <v>1538.70000000461</v>
      </c>
      <c r="E22" s="214">
        <f>(C22-C21)*D$7</f>
        <v>239.3999999985681</v>
      </c>
      <c r="F22" s="251">
        <v>18267.7438</v>
      </c>
      <c r="G22" s="251">
        <v>6268.9983</v>
      </c>
      <c r="H22" s="70">
        <f>(F22-F21)*H$7</f>
        <v>1412.400000008347</v>
      </c>
      <c r="I22" s="71">
        <f>(G22-G21)*H$7</f>
        <v>273.60000000226137</v>
      </c>
      <c r="J22" s="185">
        <f t="shared" si="1"/>
        <v>2951.100000012957</v>
      </c>
      <c r="K22" s="185">
        <f t="shared" si="0"/>
        <v>513.0000000008295</v>
      </c>
      <c r="L22" s="34"/>
      <c r="M22" s="34"/>
    </row>
    <row r="23" spans="1:13" ht="18" customHeight="1">
      <c r="A23" s="72" t="s">
        <v>14</v>
      </c>
      <c r="B23" s="251">
        <v>30402.8972</v>
      </c>
      <c r="C23" s="251">
        <v>9035.6316</v>
      </c>
      <c r="D23" s="70">
        <f>(B23-B22)*D$7</f>
        <v>1501.4999999948486</v>
      </c>
      <c r="E23" s="214">
        <f>(C23-C22)*D$7</f>
        <v>242.70000000251457</v>
      </c>
      <c r="F23" s="251">
        <v>18267.9788</v>
      </c>
      <c r="G23" s="251">
        <v>6269.0405</v>
      </c>
      <c r="H23" s="70">
        <f>(F23-F22)*H$7</f>
        <v>1410.0000000034925</v>
      </c>
      <c r="I23" s="71">
        <f>(G23-G22)*H$7</f>
        <v>253.19999999919673</v>
      </c>
      <c r="J23" s="185">
        <f t="shared" si="1"/>
        <v>2911.499999998341</v>
      </c>
      <c r="K23" s="185">
        <f t="shared" si="0"/>
        <v>495.9000000017113</v>
      </c>
      <c r="L23" s="34"/>
      <c r="M23" s="34"/>
    </row>
    <row r="24" spans="1:13" ht="18" customHeight="1">
      <c r="A24" s="72" t="s">
        <v>15</v>
      </c>
      <c r="B24" s="251">
        <v>30403.3814</v>
      </c>
      <c r="C24" s="251">
        <v>9035.7127</v>
      </c>
      <c r="D24" s="70">
        <f>(B24-B23)*D$7</f>
        <v>1452.5999999968917</v>
      </c>
      <c r="E24" s="214">
        <f>(C24-C23)*D$7</f>
        <v>243.29999999827123</v>
      </c>
      <c r="F24" s="251">
        <v>18268.2174</v>
      </c>
      <c r="G24" s="251">
        <v>6269.0903</v>
      </c>
      <c r="H24" s="70">
        <f>(F24-F23)*H$7</f>
        <v>1431.6000000035274</v>
      </c>
      <c r="I24" s="71">
        <f>(G24-G23)*H$7</f>
        <v>298.79999999866413</v>
      </c>
      <c r="J24" s="185">
        <f t="shared" si="1"/>
        <v>2884.200000000419</v>
      </c>
      <c r="K24" s="185">
        <f t="shared" si="0"/>
        <v>542.0999999969354</v>
      </c>
      <c r="L24" s="34"/>
      <c r="M24" s="34"/>
    </row>
    <row r="25" spans="1:13" s="186" customFormat="1" ht="18" customHeight="1" thickBot="1">
      <c r="A25" s="75" t="s">
        <v>65</v>
      </c>
      <c r="B25" s="251">
        <v>30403.6237</v>
      </c>
      <c r="C25" s="251">
        <v>9035.7543</v>
      </c>
      <c r="D25" s="73"/>
      <c r="E25" s="76"/>
      <c r="F25" s="251">
        <v>18268.3362</v>
      </c>
      <c r="G25" s="251">
        <v>6269.1156</v>
      </c>
      <c r="H25" s="73"/>
      <c r="I25" s="74"/>
      <c r="J25" s="74"/>
      <c r="K25" s="74"/>
      <c r="L25" s="13"/>
      <c r="M25" s="13"/>
    </row>
    <row r="26" spans="1:13" s="186" customFormat="1" ht="18" customHeight="1" thickBot="1">
      <c r="A26" s="79" t="s">
        <v>16</v>
      </c>
      <c r="B26" s="253">
        <v>30403.8588</v>
      </c>
      <c r="C26" s="253">
        <v>9035.7955</v>
      </c>
      <c r="D26" s="77">
        <f>(B26-B24)*D$7</f>
        <v>1432.200000010198</v>
      </c>
      <c r="E26" s="215">
        <f>(C26-C24)*D$7</f>
        <v>248.40000000040163</v>
      </c>
      <c r="F26" s="253">
        <v>18268.4521</v>
      </c>
      <c r="G26" s="253">
        <v>6269.1394</v>
      </c>
      <c r="H26" s="77">
        <f>(F26-F24)*H$7</f>
        <v>1408.1999999834807</v>
      </c>
      <c r="I26" s="78">
        <f>(G26-G24)*H$7</f>
        <v>294.60000000108266</v>
      </c>
      <c r="J26" s="35">
        <f>D26+H26</f>
        <v>2840.3999999936786</v>
      </c>
      <c r="K26" s="35">
        <f t="shared" si="0"/>
        <v>543.0000000014843</v>
      </c>
      <c r="L26" s="13"/>
      <c r="M26" s="13"/>
    </row>
    <row r="27" spans="1:13" s="186" customFormat="1" ht="18" customHeight="1">
      <c r="A27" s="68" t="s">
        <v>104</v>
      </c>
      <c r="B27" s="250">
        <v>30404.093</v>
      </c>
      <c r="C27" s="250">
        <v>9035.8355</v>
      </c>
      <c r="D27" s="66"/>
      <c r="E27" s="69"/>
      <c r="F27" s="250">
        <v>18268.5675</v>
      </c>
      <c r="G27" s="250">
        <v>6269.1616</v>
      </c>
      <c r="H27" s="66"/>
      <c r="I27" s="67"/>
      <c r="J27" s="67"/>
      <c r="K27" s="67"/>
      <c r="L27" s="13"/>
      <c r="M27" s="13"/>
    </row>
    <row r="28" spans="1:13" ht="18" customHeight="1">
      <c r="A28" s="72" t="s">
        <v>17</v>
      </c>
      <c r="B28" s="251">
        <v>30404.3194</v>
      </c>
      <c r="C28" s="251">
        <v>9035.8733</v>
      </c>
      <c r="D28" s="70">
        <f>(B28-B26)*D$7</f>
        <v>1381.7999999955646</v>
      </c>
      <c r="E28" s="214">
        <f>(C28-C26)*D$7</f>
        <v>233.39999999734573</v>
      </c>
      <c r="F28" s="251">
        <v>18268.6803</v>
      </c>
      <c r="G28" s="251">
        <v>6269.1847</v>
      </c>
      <c r="H28" s="70">
        <f>(F28-F26)*H$7</f>
        <v>1369.2000000082771</v>
      </c>
      <c r="I28" s="71">
        <f>(G28-G26)*H$7</f>
        <v>271.7999999986205</v>
      </c>
      <c r="J28" s="185">
        <f>D28+H28</f>
        <v>2751.0000000038417</v>
      </c>
      <c r="K28" s="185">
        <f t="shared" si="0"/>
        <v>505.1999999959662</v>
      </c>
      <c r="L28" s="34"/>
      <c r="M28" s="34"/>
    </row>
    <row r="29" spans="1:13" ht="18" customHeight="1">
      <c r="A29" s="72" t="s">
        <v>18</v>
      </c>
      <c r="B29" s="251">
        <v>30404.7731</v>
      </c>
      <c r="C29" s="251">
        <v>9035.9526</v>
      </c>
      <c r="D29" s="70">
        <f>(B29-B28)*D$7</f>
        <v>1361.0999999946216</v>
      </c>
      <c r="E29" s="214">
        <f>(C29-C28)*D$7</f>
        <v>237.90000000371947</v>
      </c>
      <c r="F29" s="251">
        <v>18268.9012</v>
      </c>
      <c r="G29" s="251">
        <v>6269.2306</v>
      </c>
      <c r="H29" s="70">
        <f>(F29-F28)*H$7</f>
        <v>1325.4000000015367</v>
      </c>
      <c r="I29" s="71">
        <f>(G29-G28)*H$7</f>
        <v>275.4000000004453</v>
      </c>
      <c r="J29" s="185">
        <f>D29+H29</f>
        <v>2686.4999999961583</v>
      </c>
      <c r="K29" s="185">
        <f t="shared" si="0"/>
        <v>513.3000000041648</v>
      </c>
      <c r="L29" s="34"/>
      <c r="M29" s="34"/>
    </row>
    <row r="30" spans="1:13" ht="18" customHeight="1">
      <c r="A30" s="72" t="s">
        <v>19</v>
      </c>
      <c r="B30" s="251">
        <v>30405.2187</v>
      </c>
      <c r="C30" s="251">
        <v>9036.0343</v>
      </c>
      <c r="D30" s="70">
        <f>(B30-B29)*D$7</f>
        <v>1336.8000000082247</v>
      </c>
      <c r="E30" s="214">
        <f>(C30-C29)*D$7</f>
        <v>245.09999999645515</v>
      </c>
      <c r="F30" s="251">
        <v>18269.1122</v>
      </c>
      <c r="G30" s="251">
        <v>6269.274</v>
      </c>
      <c r="H30" s="70">
        <f>(F30-F29)*H$7</f>
        <v>1265.9999999959837</v>
      </c>
      <c r="I30" s="71">
        <f>(G30-G29)*H$7</f>
        <v>260.40000000284635</v>
      </c>
      <c r="J30" s="185">
        <f>D30+H30</f>
        <v>2602.8000000042084</v>
      </c>
      <c r="K30" s="185">
        <f t="shared" si="0"/>
        <v>505.4999999993015</v>
      </c>
      <c r="L30" s="34"/>
      <c r="M30" s="34"/>
    </row>
    <row r="31" spans="1:13" ht="18" customHeight="1">
      <c r="A31" s="72" t="s">
        <v>20</v>
      </c>
      <c r="B31" s="251">
        <v>30405.6636</v>
      </c>
      <c r="C31" s="251">
        <v>9036.1155</v>
      </c>
      <c r="D31" s="70">
        <f>(B31-B30)*D$7</f>
        <v>1334.6999999957916</v>
      </c>
      <c r="E31" s="214">
        <f>(C31-C30)*D$7</f>
        <v>243.60000000160653</v>
      </c>
      <c r="F31" s="251">
        <v>18269.322</v>
      </c>
      <c r="G31" s="251">
        <v>6269.3211</v>
      </c>
      <c r="H31" s="70">
        <f>(F31-F30)*H$7</f>
        <v>1258.800000003248</v>
      </c>
      <c r="I31" s="71">
        <f>(G31-G30)*H$7</f>
        <v>282.59999999863794</v>
      </c>
      <c r="J31" s="185">
        <f>D31+H31</f>
        <v>2593.4999999990396</v>
      </c>
      <c r="K31" s="185">
        <f t="shared" si="0"/>
        <v>526.2000000002445</v>
      </c>
      <c r="L31" s="34"/>
      <c r="M31" s="34"/>
    </row>
    <row r="32" spans="1:13" ht="18" customHeight="1">
      <c r="A32" s="72" t="s">
        <v>21</v>
      </c>
      <c r="B32" s="251">
        <v>30406.1165</v>
      </c>
      <c r="C32" s="251">
        <v>9036.1966</v>
      </c>
      <c r="D32" s="70">
        <f>(B32-B31)*D$7</f>
        <v>1358.700000000681</v>
      </c>
      <c r="E32" s="214">
        <f>(C32-C31)*D$7</f>
        <v>243.29999999827123</v>
      </c>
      <c r="F32" s="251">
        <v>18269.5312</v>
      </c>
      <c r="G32" s="251">
        <v>6269.3685</v>
      </c>
      <c r="H32" s="70">
        <f>(F32-F31)*H$7</f>
        <v>1255.2000000068801</v>
      </c>
      <c r="I32" s="71">
        <f>(G32-G31)*H$7</f>
        <v>284.39999999682186</v>
      </c>
      <c r="J32" s="185">
        <f>D32+H32</f>
        <v>2613.900000007561</v>
      </c>
      <c r="K32" s="185">
        <f t="shared" si="0"/>
        <v>527.6999999950931</v>
      </c>
      <c r="L32" s="34"/>
      <c r="M32" s="34"/>
    </row>
    <row r="33" spans="1:13" ht="18" customHeight="1" thickBot="1">
      <c r="A33" s="75" t="s">
        <v>105</v>
      </c>
      <c r="B33" s="251">
        <v>30406.3486</v>
      </c>
      <c r="C33" s="251">
        <v>9036.237</v>
      </c>
      <c r="D33" s="73"/>
      <c r="E33" s="76"/>
      <c r="F33" s="251">
        <v>18269.6362</v>
      </c>
      <c r="G33" s="251">
        <v>6269.392</v>
      </c>
      <c r="H33" s="73"/>
      <c r="I33" s="74"/>
      <c r="J33" s="74"/>
      <c r="K33" s="74"/>
      <c r="L33" s="34"/>
      <c r="M33" s="34"/>
    </row>
    <row r="34" spans="1:13" ht="18" customHeight="1" thickBot="1">
      <c r="A34" s="79" t="s">
        <v>22</v>
      </c>
      <c r="B34" s="253">
        <v>30406.578</v>
      </c>
      <c r="C34" s="253">
        <v>9036.2756</v>
      </c>
      <c r="D34" s="77">
        <f>(B34-B32)*D$7</f>
        <v>1384.5000000037544</v>
      </c>
      <c r="E34" s="215">
        <f>(C34-C32)*D$7</f>
        <v>237.0000000046275</v>
      </c>
      <c r="F34" s="253">
        <v>18269.7389</v>
      </c>
      <c r="G34" s="253">
        <v>6269.4151</v>
      </c>
      <c r="H34" s="77">
        <f>(F34-F32)*H$7</f>
        <v>1246.1999999941327</v>
      </c>
      <c r="I34" s="78">
        <f>(G34-G32)*H$7</f>
        <v>279.60000000348373</v>
      </c>
      <c r="J34" s="35">
        <f>D34+H34</f>
        <v>2630.699999997887</v>
      </c>
      <c r="K34" s="35">
        <f t="shared" si="0"/>
        <v>516.6000000081112</v>
      </c>
      <c r="L34" s="34"/>
      <c r="M34" s="34"/>
    </row>
    <row r="35" spans="1:13" ht="18" customHeight="1">
      <c r="A35" s="68" t="s">
        <v>106</v>
      </c>
      <c r="B35" s="250">
        <v>30406.8206</v>
      </c>
      <c r="C35" s="250">
        <v>9036.3152</v>
      </c>
      <c r="D35" s="66"/>
      <c r="E35" s="69"/>
      <c r="F35" s="250">
        <v>18269.8461</v>
      </c>
      <c r="G35" s="250">
        <v>6269.4382</v>
      </c>
      <c r="H35" s="66"/>
      <c r="I35" s="67"/>
      <c r="J35" s="67"/>
      <c r="K35" s="67"/>
      <c r="L35" s="34"/>
      <c r="M35" s="34"/>
    </row>
    <row r="36" spans="1:13" ht="18" customHeight="1">
      <c r="A36" s="72" t="s">
        <v>23</v>
      </c>
      <c r="B36" s="251">
        <v>30407.0711</v>
      </c>
      <c r="C36" s="251">
        <v>9036.3552</v>
      </c>
      <c r="D36" s="70">
        <f>(B36-B34)*D$7</f>
        <v>1479.299999999057</v>
      </c>
      <c r="E36" s="214">
        <f>(C36-C34)*D$7</f>
        <v>238.79999999735446</v>
      </c>
      <c r="F36" s="251">
        <v>18269.9582</v>
      </c>
      <c r="G36" s="251">
        <v>6269.4614</v>
      </c>
      <c r="H36" s="70">
        <f>(F36-F34)*H$7</f>
        <v>1315.8000000039465</v>
      </c>
      <c r="I36" s="71">
        <f>(G36-G34)*H$7</f>
        <v>277.79999999984284</v>
      </c>
      <c r="J36" s="185">
        <f>D36+H36</f>
        <v>2795.1000000030035</v>
      </c>
      <c r="K36" s="185">
        <f t="shared" si="0"/>
        <v>516.5999999971973</v>
      </c>
      <c r="L36" s="34"/>
      <c r="M36" s="34"/>
    </row>
    <row r="37" spans="1:13" ht="18" customHeight="1">
      <c r="A37" s="72" t="s">
        <v>24</v>
      </c>
      <c r="B37" s="251">
        <v>30407.5861</v>
      </c>
      <c r="C37" s="251">
        <v>9036.4366</v>
      </c>
      <c r="D37" s="70">
        <f>(B37-B36)*D$7</f>
        <v>1544.9999999982538</v>
      </c>
      <c r="E37" s="214">
        <f>(C37-C36)*D$7</f>
        <v>244.20000000282016</v>
      </c>
      <c r="F37" s="251">
        <v>18270.1917</v>
      </c>
      <c r="G37" s="251">
        <v>6269.5094</v>
      </c>
      <c r="H37" s="70">
        <f>(F37-F36)*H$7</f>
        <v>1400.999999990745</v>
      </c>
      <c r="I37" s="71">
        <f>(G37-G36)*H$7</f>
        <v>287.9999999986467</v>
      </c>
      <c r="J37" s="185">
        <f>D37+H37</f>
        <v>2945.9999999889988</v>
      </c>
      <c r="K37" s="185">
        <f t="shared" si="0"/>
        <v>532.2000000014668</v>
      </c>
      <c r="L37" s="34"/>
      <c r="M37" s="34"/>
    </row>
    <row r="38" spans="1:13" ht="18" customHeight="1">
      <c r="A38" s="72" t="s">
        <v>25</v>
      </c>
      <c r="B38" s="251">
        <v>30408.1025</v>
      </c>
      <c r="C38" s="251">
        <v>9036.519</v>
      </c>
      <c r="D38" s="70">
        <f>(B38-B37)*D$7</f>
        <v>1549.2000000012922</v>
      </c>
      <c r="E38" s="214">
        <f>(C38-C37)*D$7</f>
        <v>247.19999999797437</v>
      </c>
      <c r="F38" s="251">
        <v>18270.4268</v>
      </c>
      <c r="G38" s="251">
        <v>6269.5597</v>
      </c>
      <c r="H38" s="70">
        <f>(F38-F37)*H$7</f>
        <v>1410.600000010163</v>
      </c>
      <c r="I38" s="71">
        <f>(G38-G37)*H$7</f>
        <v>301.7999999992753</v>
      </c>
      <c r="J38" s="185">
        <f>D38+H38</f>
        <v>2959.8000000114553</v>
      </c>
      <c r="K38" s="185">
        <f t="shared" si="0"/>
        <v>548.9999999972497</v>
      </c>
      <c r="L38" s="34"/>
      <c r="M38" s="34"/>
    </row>
    <row r="39" spans="1:13" ht="18" customHeight="1">
      <c r="A39" s="72" t="s">
        <v>26</v>
      </c>
      <c r="B39" s="251">
        <v>30408.6164</v>
      </c>
      <c r="C39" s="251">
        <v>9036.6033</v>
      </c>
      <c r="D39" s="70">
        <f>(B39-B38)*D$7</f>
        <v>1541.6999999943073</v>
      </c>
      <c r="E39" s="214">
        <f>(C39-C38)*D$7</f>
        <v>252.9000000013184</v>
      </c>
      <c r="F39" s="251">
        <v>18270.6447</v>
      </c>
      <c r="G39" s="251">
        <v>6269.6076</v>
      </c>
      <c r="H39" s="70">
        <f>(F39-F38)*H$7</f>
        <v>1307.3999999978696</v>
      </c>
      <c r="I39" s="71">
        <f>(G39-G38)*H$7</f>
        <v>287.40000000289</v>
      </c>
      <c r="J39" s="185">
        <f>D39+H39</f>
        <v>2849.099999992177</v>
      </c>
      <c r="K39" s="185">
        <f t="shared" si="0"/>
        <v>540.3000000042084</v>
      </c>
      <c r="L39" s="34"/>
      <c r="M39" s="34"/>
    </row>
    <row r="40" spans="1:13" ht="18" customHeight="1" thickBot="1">
      <c r="A40" s="75" t="s">
        <v>94</v>
      </c>
      <c r="B40" s="251">
        <v>30408.8702</v>
      </c>
      <c r="C40" s="251">
        <v>9036.6456</v>
      </c>
      <c r="D40" s="73"/>
      <c r="E40" s="76"/>
      <c r="F40" s="251">
        <v>18270.7572</v>
      </c>
      <c r="G40" s="251">
        <v>6269.6317</v>
      </c>
      <c r="H40" s="73"/>
      <c r="I40" s="74"/>
      <c r="J40" s="74"/>
      <c r="K40" s="74"/>
      <c r="L40" s="34"/>
      <c r="M40" s="34"/>
    </row>
    <row r="41" spans="1:13" ht="18" customHeight="1" thickBot="1">
      <c r="A41" s="79" t="s">
        <v>27</v>
      </c>
      <c r="B41" s="253">
        <v>30409.1197</v>
      </c>
      <c r="C41" s="253">
        <v>9036.6882</v>
      </c>
      <c r="D41" s="77">
        <f>(B41-B39)*D$7</f>
        <v>1509.9000000009255</v>
      </c>
      <c r="E41" s="215">
        <f>(C41-C39)*D$7</f>
        <v>254.69999999950232</v>
      </c>
      <c r="F41" s="253">
        <v>18270.8665</v>
      </c>
      <c r="G41" s="253">
        <v>6269.6562</v>
      </c>
      <c r="H41" s="77">
        <f>(F41-F39)*H$7</f>
        <v>1330.7999999960884</v>
      </c>
      <c r="I41" s="78">
        <f>(G41-G39)*H$7</f>
        <v>291.6000000004715</v>
      </c>
      <c r="J41" s="35">
        <f>D41+H41</f>
        <v>2840.699999997014</v>
      </c>
      <c r="K41" s="35">
        <f t="shared" si="0"/>
        <v>546.2999999999738</v>
      </c>
      <c r="L41" s="34"/>
      <c r="M41" s="187"/>
    </row>
    <row r="42" spans="1:13" ht="18" customHeight="1">
      <c r="A42" s="212" t="s">
        <v>95</v>
      </c>
      <c r="B42" s="254">
        <v>30409.3648</v>
      </c>
      <c r="C42" s="254">
        <v>9036.7295</v>
      </c>
      <c r="D42" s="113"/>
      <c r="E42" s="238"/>
      <c r="F42" s="254">
        <v>18270.9774</v>
      </c>
      <c r="G42" s="254">
        <v>6269.6809</v>
      </c>
      <c r="H42" s="113"/>
      <c r="I42" s="84"/>
      <c r="J42" s="84"/>
      <c r="K42" s="84"/>
      <c r="L42" s="34"/>
      <c r="M42" s="34"/>
    </row>
    <row r="43" spans="1:14" ht="18" customHeight="1">
      <c r="A43" s="72" t="s">
        <v>28</v>
      </c>
      <c r="B43" s="251">
        <v>30409.6117</v>
      </c>
      <c r="C43" s="251">
        <v>9036.7715</v>
      </c>
      <c r="D43" s="70">
        <f>(B43-B41)*D$7</f>
        <v>1476.0000000060245</v>
      </c>
      <c r="E43" s="214">
        <f>(C43-C41)*D$7</f>
        <v>249.90000000070722</v>
      </c>
      <c r="F43" s="251">
        <v>18271.0837</v>
      </c>
      <c r="G43" s="251">
        <v>6269.7055</v>
      </c>
      <c r="H43" s="70">
        <f>(F43-F41)*H$7</f>
        <v>1303.1999999948312</v>
      </c>
      <c r="I43" s="71">
        <f>(G43-G41)*H$7</f>
        <v>295.79999999805295</v>
      </c>
      <c r="J43" s="185">
        <f aca="true" t="shared" si="2" ref="J43:K45">D43+H43</f>
        <v>2779.2000000008557</v>
      </c>
      <c r="K43" s="185">
        <f t="shared" si="2"/>
        <v>545.6999999987602</v>
      </c>
      <c r="L43" s="34"/>
      <c r="M43" s="34"/>
      <c r="N43" s="188"/>
    </row>
    <row r="44" spans="1:13" ht="18" customHeight="1" thickBot="1">
      <c r="A44" s="81" t="s">
        <v>29</v>
      </c>
      <c r="B44" s="255">
        <v>30410.125</v>
      </c>
      <c r="C44" s="255">
        <v>9036.8555</v>
      </c>
      <c r="D44" s="204">
        <f>(B44-B43)*D$7</f>
        <v>1539.8999999961234</v>
      </c>
      <c r="E44" s="216">
        <f>(C44-C43)*D$7</f>
        <v>251.99999999676947</v>
      </c>
      <c r="F44" s="255">
        <v>18271.2969</v>
      </c>
      <c r="G44" s="255">
        <v>6269.7539</v>
      </c>
      <c r="H44" s="204">
        <f>(F44-F43)*H$7</f>
        <v>1279.2000000117696</v>
      </c>
      <c r="I44" s="80">
        <f>(G44-G43)*H$7</f>
        <v>290.3999999980442</v>
      </c>
      <c r="J44" s="189">
        <f t="shared" si="2"/>
        <v>2819.100000007893</v>
      </c>
      <c r="K44" s="189">
        <f t="shared" si="2"/>
        <v>542.3999999948137</v>
      </c>
      <c r="L44" s="33"/>
      <c r="M44" s="33"/>
    </row>
    <row r="45" spans="1:13" ht="18" customHeight="1" thickBot="1">
      <c r="A45" s="33"/>
      <c r="B45" s="34"/>
      <c r="C45" s="36" t="s">
        <v>33</v>
      </c>
      <c r="D45" s="201">
        <f>SUM(D13:D44)</f>
        <v>35405.09999999995</v>
      </c>
      <c r="E45" s="190">
        <f>SUM(E13:E44)</f>
        <v>5910.300000001371</v>
      </c>
      <c r="F45" s="224"/>
      <c r="G45" s="225"/>
      <c r="H45" s="190">
        <f>SUM(H13:H44)</f>
        <v>32088.600000017323</v>
      </c>
      <c r="I45" s="201">
        <f>SUM(I13:I44)</f>
        <v>6769.200000000637</v>
      </c>
      <c r="J45" s="191">
        <f t="shared" si="2"/>
        <v>67493.70000001727</v>
      </c>
      <c r="K45" s="205">
        <f t="shared" si="2"/>
        <v>12679.500000002008</v>
      </c>
      <c r="L45" s="33"/>
      <c r="M45" s="33"/>
    </row>
    <row r="46" spans="1:13" ht="18" customHeight="1">
      <c r="A46" s="33"/>
      <c r="B46" s="33"/>
      <c r="C46" s="33"/>
      <c r="D46" s="33" t="s">
        <v>72</v>
      </c>
      <c r="E46" s="33" t="s">
        <v>73</v>
      </c>
      <c r="F46" s="34"/>
      <c r="G46" s="34"/>
      <c r="H46" s="33" t="s">
        <v>72</v>
      </c>
      <c r="I46" s="33" t="s">
        <v>73</v>
      </c>
      <c r="J46" s="192" t="s">
        <v>72</v>
      </c>
      <c r="K46" s="192" t="s">
        <v>73</v>
      </c>
      <c r="L46" s="33"/>
      <c r="M46" s="33"/>
    </row>
    <row r="47" spans="1:13" ht="18" customHeight="1">
      <c r="A47" s="33"/>
      <c r="B47" s="33"/>
      <c r="C47" s="33"/>
      <c r="D47" s="33"/>
      <c r="E47" s="33"/>
      <c r="F47" s="33"/>
      <c r="G47" s="33"/>
      <c r="H47" s="33"/>
      <c r="I47" s="33"/>
      <c r="J47" s="192"/>
      <c r="K47" s="192"/>
      <c r="L47" s="33"/>
      <c r="M47" s="33"/>
    </row>
    <row r="48" spans="6:13" ht="18" customHeight="1">
      <c r="F48" s="33" t="s">
        <v>66</v>
      </c>
      <c r="G48" s="33"/>
      <c r="H48" s="33"/>
      <c r="I48" s="33"/>
      <c r="J48" s="9" t="s">
        <v>99</v>
      </c>
      <c r="K48" s="9"/>
      <c r="L48" s="33"/>
      <c r="M48" s="33"/>
    </row>
    <row r="49" spans="1:13" ht="18" customHeight="1">
      <c r="A49" s="33"/>
      <c r="B49" s="33"/>
      <c r="C49" s="33"/>
      <c r="D49" s="33"/>
      <c r="E49" s="33"/>
      <c r="F49" s="33"/>
      <c r="G49" s="33"/>
      <c r="L49" s="33"/>
      <c r="M49" s="33"/>
    </row>
    <row r="50" spans="1:10" ht="12.75">
      <c r="A50" s="33"/>
      <c r="B50" s="33"/>
      <c r="C50" s="8" t="s">
        <v>62</v>
      </c>
      <c r="D50" s="25">
        <f>COS(ATAN(E45/D45))</f>
        <v>0.986351198515054</v>
      </c>
      <c r="E50" s="33"/>
      <c r="F50" s="33"/>
      <c r="G50" s="8" t="s">
        <v>62</v>
      </c>
      <c r="H50" s="25">
        <f>COS(ATAN(I45/H45))</f>
        <v>0.9784654561808479</v>
      </c>
      <c r="I50" s="8" t="s">
        <v>62</v>
      </c>
      <c r="J50" s="25">
        <f>COS(ATAN(K45/J45))</f>
        <v>0.9828076882106641</v>
      </c>
    </row>
  </sheetData>
  <sheetProtection/>
  <mergeCells count="26">
    <mergeCell ref="A1:K1"/>
    <mergeCell ref="A2:K2"/>
    <mergeCell ref="B10:C10"/>
    <mergeCell ref="F10:G10"/>
    <mergeCell ref="L8:M8"/>
    <mergeCell ref="L9:M9"/>
    <mergeCell ref="J6:K6"/>
    <mergeCell ref="A6:A11"/>
    <mergeCell ref="A5:E5"/>
    <mergeCell ref="F5:I5"/>
    <mergeCell ref="J8:K8"/>
    <mergeCell ref="J9:K9"/>
    <mergeCell ref="F7:G7"/>
    <mergeCell ref="F6:G6"/>
    <mergeCell ref="F9:G9"/>
    <mergeCell ref="F8:G8"/>
    <mergeCell ref="H8:I8"/>
    <mergeCell ref="H6:I6"/>
    <mergeCell ref="H7:I7"/>
    <mergeCell ref="B7:C7"/>
    <mergeCell ref="B6:C6"/>
    <mergeCell ref="B8:C8"/>
    <mergeCell ref="B9:C9"/>
    <mergeCell ref="D8:E8"/>
    <mergeCell ref="D7:E7"/>
    <mergeCell ref="D6:E6"/>
  </mergeCells>
  <printOptions/>
  <pageMargins left="0.7874015748031497" right="0.1968503937007874" top="0.3937007874015748" bottom="0.3937007874015748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0" zoomScaleSheetLayoutView="70" zoomScalePageLayoutView="0" workbookViewId="0" topLeftCell="A1">
      <selection activeCell="A46" sqref="A46"/>
    </sheetView>
  </sheetViews>
  <sheetFormatPr defaultColWidth="9.00390625" defaultRowHeight="12.75"/>
  <cols>
    <col min="1" max="1" width="8.75390625" style="16" customWidth="1"/>
    <col min="2" max="2" width="12.625" style="16" customWidth="1"/>
    <col min="3" max="3" width="12.875" style="16" customWidth="1"/>
    <col min="4" max="4" width="16.875" style="119" customWidth="1"/>
    <col min="5" max="5" width="10.75390625" style="16" customWidth="1"/>
    <col min="6" max="6" width="13.125" style="16" customWidth="1"/>
    <col min="7" max="7" width="12.375" style="16" customWidth="1"/>
    <col min="8" max="8" width="10.875" style="16" customWidth="1"/>
    <col min="9" max="9" width="10.125" style="16" bestFit="1" customWidth="1"/>
    <col min="10" max="10" width="9.125" style="16" customWidth="1"/>
    <col min="11" max="11" width="5.00390625" style="16" customWidth="1"/>
    <col min="12" max="16384" width="9.125" style="16" customWidth="1"/>
  </cols>
  <sheetData>
    <row r="1" spans="1:11" ht="18" customHeight="1">
      <c r="A1" s="263" t="s">
        <v>38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8" customHeight="1">
      <c r="A2" s="262" t="s">
        <v>135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9" ht="18" customHeight="1" thickBot="1">
      <c r="A3" s="33"/>
      <c r="B3" s="33"/>
      <c r="C3" s="33"/>
      <c r="E3" s="33"/>
      <c r="F3" s="33"/>
      <c r="G3" s="33" t="s">
        <v>4</v>
      </c>
      <c r="H3" s="33"/>
      <c r="I3" s="33"/>
    </row>
    <row r="4" spans="1:9" ht="18" customHeight="1" thickBot="1">
      <c r="A4" s="308" t="s">
        <v>77</v>
      </c>
      <c r="B4" s="309"/>
      <c r="C4" s="309"/>
      <c r="D4" s="309"/>
      <c r="E4" s="310"/>
      <c r="F4" s="311" t="s">
        <v>78</v>
      </c>
      <c r="G4" s="309"/>
      <c r="H4" s="309"/>
      <c r="I4" s="310"/>
    </row>
    <row r="5" spans="1:9" ht="18" customHeight="1" thickBot="1">
      <c r="A5" s="312" t="s">
        <v>35</v>
      </c>
      <c r="B5" s="143" t="s">
        <v>36</v>
      </c>
      <c r="C5" s="144"/>
      <c r="D5" s="145" t="s">
        <v>37</v>
      </c>
      <c r="E5" s="144"/>
      <c r="F5" s="146" t="s">
        <v>36</v>
      </c>
      <c r="G5" s="147"/>
      <c r="H5" s="146" t="s">
        <v>37</v>
      </c>
      <c r="I5" s="147"/>
    </row>
    <row r="6" spans="1:9" ht="18" customHeight="1" thickBot="1">
      <c r="A6" s="313"/>
      <c r="B6" s="146" t="s">
        <v>32</v>
      </c>
      <c r="C6" s="148"/>
      <c r="D6" s="32" t="s">
        <v>110</v>
      </c>
      <c r="E6" s="148"/>
      <c r="F6" s="156" t="s">
        <v>32</v>
      </c>
      <c r="G6" s="150"/>
      <c r="H6" s="159">
        <v>21000</v>
      </c>
      <c r="I6" s="150"/>
    </row>
    <row r="7" spans="1:9" ht="18" customHeight="1" thickBot="1">
      <c r="A7" s="313"/>
      <c r="B7" s="149" t="s">
        <v>40</v>
      </c>
      <c r="C7" s="151"/>
      <c r="D7" s="152" t="s">
        <v>47</v>
      </c>
      <c r="E7" s="151"/>
      <c r="F7" s="146" t="s">
        <v>42</v>
      </c>
      <c r="G7" s="147"/>
      <c r="H7" s="146" t="s">
        <v>43</v>
      </c>
      <c r="I7" s="147"/>
    </row>
    <row r="8" spans="1:9" ht="18" customHeight="1" thickBot="1">
      <c r="A8" s="313"/>
      <c r="B8" s="146" t="s">
        <v>46</v>
      </c>
      <c r="C8" s="148"/>
      <c r="D8" s="32"/>
      <c r="E8" s="148"/>
      <c r="F8" s="157" t="s">
        <v>41</v>
      </c>
      <c r="G8" s="154"/>
      <c r="H8" s="153"/>
      <c r="I8" s="154"/>
    </row>
    <row r="9" spans="1:9" ht="18" customHeight="1">
      <c r="A9" s="313"/>
      <c r="B9" s="315" t="s">
        <v>111</v>
      </c>
      <c r="C9" s="316"/>
      <c r="D9" s="136" t="s">
        <v>30</v>
      </c>
      <c r="E9" s="137" t="s">
        <v>31</v>
      </c>
      <c r="F9" s="315" t="s">
        <v>112</v>
      </c>
      <c r="G9" s="316"/>
      <c r="H9" s="138" t="s">
        <v>30</v>
      </c>
      <c r="I9" s="139" t="s">
        <v>31</v>
      </c>
    </row>
    <row r="10" spans="1:9" ht="18" customHeight="1" thickBot="1">
      <c r="A10" s="314"/>
      <c r="B10" s="217" t="s">
        <v>30</v>
      </c>
      <c r="C10" s="227" t="s">
        <v>31</v>
      </c>
      <c r="D10" s="142" t="s">
        <v>70</v>
      </c>
      <c r="E10" s="141" t="s">
        <v>71</v>
      </c>
      <c r="F10" s="217" t="s">
        <v>30</v>
      </c>
      <c r="G10" s="227" t="s">
        <v>31</v>
      </c>
      <c r="H10" s="140" t="s">
        <v>70</v>
      </c>
      <c r="I10" s="141" t="s">
        <v>71</v>
      </c>
    </row>
    <row r="11" spans="1:9" s="120" customFormat="1" ht="18" customHeight="1">
      <c r="A11" s="4" t="s">
        <v>5</v>
      </c>
      <c r="B11" s="243">
        <v>6721.46</v>
      </c>
      <c r="C11" s="243">
        <v>3116.09</v>
      </c>
      <c r="D11" s="18"/>
      <c r="E11" s="256"/>
      <c r="F11" s="243">
        <v>7454.48</v>
      </c>
      <c r="G11" s="243">
        <v>3589.93</v>
      </c>
      <c r="H11" s="261"/>
      <c r="I11" s="19"/>
    </row>
    <row r="12" spans="1:9" s="120" customFormat="1" ht="18" customHeight="1">
      <c r="A12" s="1" t="s">
        <v>6</v>
      </c>
      <c r="B12" s="241">
        <v>6721.51</v>
      </c>
      <c r="C12" s="241">
        <v>3116.1</v>
      </c>
      <c r="D12" s="125">
        <f>(B12-B11)*$D$6</f>
        <v>1050.0000000038199</v>
      </c>
      <c r="E12" s="257">
        <f>(C12-C11)*$D$6</f>
        <v>209.99999999503416</v>
      </c>
      <c r="F12" s="241">
        <v>7454.57</v>
      </c>
      <c r="G12" s="241">
        <v>3589.96</v>
      </c>
      <c r="H12" s="125">
        <f aca="true" t="shared" si="0" ref="H12:I14">(F12-F11)*$H$6</f>
        <v>1890.000000003056</v>
      </c>
      <c r="I12" s="124">
        <f t="shared" si="0"/>
        <v>630.0000000042019</v>
      </c>
    </row>
    <row r="13" spans="1:9" s="120" customFormat="1" ht="18" customHeight="1">
      <c r="A13" s="1" t="s">
        <v>7</v>
      </c>
      <c r="B13" s="241">
        <v>6721.55</v>
      </c>
      <c r="C13" s="241">
        <v>3116.11</v>
      </c>
      <c r="D13" s="125">
        <f>(B13-B12)*$D$6</f>
        <v>839.999999999236</v>
      </c>
      <c r="E13" s="257">
        <f>(C13-C12)*$D$6</f>
        <v>210.00000000458385</v>
      </c>
      <c r="F13" s="241">
        <v>7454.65</v>
      </c>
      <c r="G13" s="241">
        <v>3589.99</v>
      </c>
      <c r="H13" s="125">
        <f t="shared" si="0"/>
        <v>1679.999999998472</v>
      </c>
      <c r="I13" s="124">
        <f t="shared" si="0"/>
        <v>629.9999999946522</v>
      </c>
    </row>
    <row r="14" spans="1:9" s="120" customFormat="1" ht="18" customHeight="1">
      <c r="A14" s="1" t="s">
        <v>8</v>
      </c>
      <c r="B14" s="241">
        <v>6721.59</v>
      </c>
      <c r="C14" s="241">
        <v>3116.11</v>
      </c>
      <c r="D14" s="125">
        <f>(B14-B13)*$H$6</f>
        <v>839.999999999236</v>
      </c>
      <c r="E14" s="257">
        <f>(C14-C13)*$D$6</f>
        <v>0</v>
      </c>
      <c r="F14" s="241">
        <v>7454.74</v>
      </c>
      <c r="G14" s="241">
        <v>3590.03</v>
      </c>
      <c r="H14" s="125">
        <f t="shared" si="0"/>
        <v>1890.000000003056</v>
      </c>
      <c r="I14" s="124">
        <f t="shared" si="0"/>
        <v>840.0000000087857</v>
      </c>
    </row>
    <row r="15" spans="1:9" s="120" customFormat="1" ht="18" customHeight="1" thickBot="1">
      <c r="A15" s="2" t="s">
        <v>63</v>
      </c>
      <c r="B15" s="242">
        <v>6721.63</v>
      </c>
      <c r="C15" s="242">
        <v>3116.12</v>
      </c>
      <c r="D15" s="20"/>
      <c r="E15" s="258"/>
      <c r="F15" s="242">
        <v>7454.83</v>
      </c>
      <c r="G15" s="242">
        <v>3590.06</v>
      </c>
      <c r="H15" s="20"/>
      <c r="I15" s="12"/>
    </row>
    <row r="16" spans="1:9" s="120" customFormat="1" ht="18" customHeight="1" thickBot="1">
      <c r="A16" s="3" t="s">
        <v>9</v>
      </c>
      <c r="B16" s="239">
        <v>6721.71</v>
      </c>
      <c r="C16" s="239">
        <v>3116.14</v>
      </c>
      <c r="D16" s="127">
        <f>(B16-B14)*$H$6</f>
        <v>2519.999999997708</v>
      </c>
      <c r="E16" s="259">
        <f>(C16-C14)*$H$6</f>
        <v>629.9999999946522</v>
      </c>
      <c r="F16" s="239">
        <v>7455</v>
      </c>
      <c r="G16" s="239">
        <v>3590.12</v>
      </c>
      <c r="H16" s="127">
        <f>(F16-F14)*$H$6</f>
        <v>5460.000000004584</v>
      </c>
      <c r="I16" s="126">
        <f>(G16-G14)*$H$6</f>
        <v>1889.9999999935062</v>
      </c>
    </row>
    <row r="17" spans="1:9" s="120" customFormat="1" ht="18" customHeight="1">
      <c r="A17" s="4" t="s">
        <v>64</v>
      </c>
      <c r="B17" s="240">
        <v>6721.75</v>
      </c>
      <c r="C17" s="240">
        <v>3116.14</v>
      </c>
      <c r="D17" s="18"/>
      <c r="E17" s="256"/>
      <c r="F17" s="240">
        <v>7455.09</v>
      </c>
      <c r="G17" s="240">
        <v>3590.16</v>
      </c>
      <c r="H17" s="18"/>
      <c r="I17" s="11"/>
    </row>
    <row r="18" spans="1:9" s="120" customFormat="1" ht="18" customHeight="1">
      <c r="A18" s="1" t="s">
        <v>10</v>
      </c>
      <c r="B18" s="241">
        <v>6721.79</v>
      </c>
      <c r="C18" s="241">
        <v>3116.15</v>
      </c>
      <c r="D18" s="125">
        <f>(B18-B16)*$H$6</f>
        <v>1679.999999998472</v>
      </c>
      <c r="E18" s="257">
        <f>(C18-C16)*$H$6</f>
        <v>210.00000000458385</v>
      </c>
      <c r="F18" s="241">
        <v>7455.18</v>
      </c>
      <c r="G18" s="241">
        <v>3590.19</v>
      </c>
      <c r="H18" s="125">
        <f>(F18-F16)*$H$6</f>
        <v>3780.000000006112</v>
      </c>
      <c r="I18" s="124">
        <f>(G18-G16)*$H$6</f>
        <v>1470.000000003438</v>
      </c>
    </row>
    <row r="19" spans="1:9" s="120" customFormat="1" ht="18" customHeight="1">
      <c r="A19" s="1" t="s">
        <v>11</v>
      </c>
      <c r="B19" s="241">
        <v>6721.83</v>
      </c>
      <c r="C19" s="241">
        <v>3116.16</v>
      </c>
      <c r="D19" s="125">
        <f>(B19-B18)*$H$6</f>
        <v>839.999999999236</v>
      </c>
      <c r="E19" s="257">
        <f>(C19-C18)*$D$6</f>
        <v>209.99999999503416</v>
      </c>
      <c r="F19" s="241">
        <v>7455.27</v>
      </c>
      <c r="G19" s="241">
        <v>3590.22</v>
      </c>
      <c r="H19" s="125">
        <f aca="true" t="shared" si="1" ref="H19:I23">(F19-F18)*$H$6</f>
        <v>1890.000000003056</v>
      </c>
      <c r="I19" s="124">
        <f t="shared" si="1"/>
        <v>629.9999999946522</v>
      </c>
    </row>
    <row r="20" spans="1:9" s="120" customFormat="1" ht="18" customHeight="1">
      <c r="A20" s="1" t="s">
        <v>12</v>
      </c>
      <c r="B20" s="241">
        <v>6721.87</v>
      </c>
      <c r="C20" s="241">
        <v>3116.17</v>
      </c>
      <c r="D20" s="125">
        <f>(B20-B19)*$H$6</f>
        <v>839.999999999236</v>
      </c>
      <c r="E20" s="257">
        <f>(C20-C19)*$D$6</f>
        <v>210.00000000458385</v>
      </c>
      <c r="F20" s="241">
        <v>7455.36</v>
      </c>
      <c r="G20" s="241">
        <v>3590.25</v>
      </c>
      <c r="H20" s="125">
        <f t="shared" si="1"/>
        <v>1889.9999999839565</v>
      </c>
      <c r="I20" s="124">
        <f t="shared" si="1"/>
        <v>630.0000000042019</v>
      </c>
    </row>
    <row r="21" spans="1:9" s="120" customFormat="1" ht="18" customHeight="1">
      <c r="A21" s="1" t="s">
        <v>13</v>
      </c>
      <c r="B21" s="241">
        <v>6721.95</v>
      </c>
      <c r="C21" s="241">
        <v>3116.18</v>
      </c>
      <c r="D21" s="125">
        <f>(B21-B20)*$H$6</f>
        <v>1679.999999998472</v>
      </c>
      <c r="E21" s="257">
        <f>(C21-C20)*$D$6</f>
        <v>209.99999999503416</v>
      </c>
      <c r="F21" s="241">
        <v>7455.53</v>
      </c>
      <c r="G21" s="241">
        <v>3590.32</v>
      </c>
      <c r="H21" s="125">
        <f t="shared" si="1"/>
        <v>3570.000000001528</v>
      </c>
      <c r="I21" s="124">
        <f t="shared" si="1"/>
        <v>1470.000000003438</v>
      </c>
    </row>
    <row r="22" spans="1:9" s="120" customFormat="1" ht="18" customHeight="1">
      <c r="A22" s="1" t="s">
        <v>14</v>
      </c>
      <c r="B22" s="241">
        <v>6722.04</v>
      </c>
      <c r="C22" s="241">
        <v>3116.2</v>
      </c>
      <c r="D22" s="125">
        <f>(B22-B21)*$H$6</f>
        <v>1890.000000003056</v>
      </c>
      <c r="E22" s="257">
        <f>(C22-C21)*$D$6</f>
        <v>419.999999999618</v>
      </c>
      <c r="F22" s="241">
        <v>7455.71</v>
      </c>
      <c r="G22" s="241">
        <v>3590.38</v>
      </c>
      <c r="H22" s="125">
        <f t="shared" si="1"/>
        <v>3780.000000006112</v>
      </c>
      <c r="I22" s="124">
        <f t="shared" si="1"/>
        <v>1259.999999998854</v>
      </c>
    </row>
    <row r="23" spans="1:9" s="120" customFormat="1" ht="18" customHeight="1">
      <c r="A23" s="1" t="s">
        <v>15</v>
      </c>
      <c r="B23" s="241">
        <v>6722.12</v>
      </c>
      <c r="C23" s="241">
        <v>3116.21</v>
      </c>
      <c r="D23" s="125">
        <f>(B23-B22)*$H$6</f>
        <v>1679.999999998472</v>
      </c>
      <c r="E23" s="257">
        <f>(C23-C22)*$D$6</f>
        <v>210.00000000458385</v>
      </c>
      <c r="F23" s="241">
        <v>7455.9</v>
      </c>
      <c r="G23" s="241">
        <v>3590.45</v>
      </c>
      <c r="H23" s="125">
        <f t="shared" si="1"/>
        <v>3989.9999999915963</v>
      </c>
      <c r="I23" s="124">
        <f t="shared" si="1"/>
        <v>1469.9999999938882</v>
      </c>
    </row>
    <row r="24" spans="1:9" s="120" customFormat="1" ht="18" customHeight="1" thickBot="1">
      <c r="A24" s="2" t="s">
        <v>65</v>
      </c>
      <c r="B24" s="242">
        <v>6722.2</v>
      </c>
      <c r="C24" s="242">
        <v>3116.23</v>
      </c>
      <c r="D24" s="20"/>
      <c r="E24" s="258"/>
      <c r="F24" s="242">
        <v>7456.08</v>
      </c>
      <c r="G24" s="242">
        <v>3590.52</v>
      </c>
      <c r="H24" s="20"/>
      <c r="I24" s="12"/>
    </row>
    <row r="25" spans="1:9" s="120" customFormat="1" ht="18" customHeight="1" thickBot="1">
      <c r="A25" s="3" t="s">
        <v>16</v>
      </c>
      <c r="B25" s="239">
        <v>6722.24</v>
      </c>
      <c r="C25" s="239">
        <v>3116.23</v>
      </c>
      <c r="D25" s="127">
        <f>(B25-B23)*$H$6</f>
        <v>2519.999999997708</v>
      </c>
      <c r="E25" s="259">
        <f>(C25-C23)*$H$6</f>
        <v>419.999999999618</v>
      </c>
      <c r="F25" s="239">
        <v>7456.18</v>
      </c>
      <c r="G25" s="239">
        <v>3590.56</v>
      </c>
      <c r="H25" s="127">
        <f>(F25-F23)*$H$6</f>
        <v>5880.000000013752</v>
      </c>
      <c r="I25" s="126">
        <f>(G25-G23)*$H$6</f>
        <v>2310.000000002674</v>
      </c>
    </row>
    <row r="26" spans="1:9" s="120" customFormat="1" ht="18" customHeight="1">
      <c r="A26" s="4" t="s">
        <v>104</v>
      </c>
      <c r="B26" s="240">
        <v>6722.29</v>
      </c>
      <c r="C26" s="240">
        <v>3116.24</v>
      </c>
      <c r="D26" s="18"/>
      <c r="E26" s="256"/>
      <c r="F26" s="240">
        <v>7456.28</v>
      </c>
      <c r="G26" s="240">
        <v>3590.6</v>
      </c>
      <c r="H26" s="18"/>
      <c r="I26" s="11"/>
    </row>
    <row r="27" spans="1:9" s="120" customFormat="1" ht="18" customHeight="1">
      <c r="A27" s="1" t="s">
        <v>17</v>
      </c>
      <c r="B27" s="241">
        <v>6722.33</v>
      </c>
      <c r="C27" s="241">
        <v>3116.25</v>
      </c>
      <c r="D27" s="125">
        <f>(B27-B25)*$H$6</f>
        <v>1890.000000003056</v>
      </c>
      <c r="E27" s="257">
        <f>(C27-C25)*$H$6</f>
        <v>419.999999999618</v>
      </c>
      <c r="F27" s="241">
        <v>7456.37</v>
      </c>
      <c r="G27" s="241">
        <v>3590.64</v>
      </c>
      <c r="H27" s="125">
        <f>(F27-F25)*$H$6</f>
        <v>3989.9999999915963</v>
      </c>
      <c r="I27" s="124">
        <f>(G27-G25)*$H$6</f>
        <v>1679.999999998472</v>
      </c>
    </row>
    <row r="28" spans="1:9" s="120" customFormat="1" ht="18" customHeight="1">
      <c r="A28" s="1" t="s">
        <v>18</v>
      </c>
      <c r="B28" s="241">
        <v>6722.37</v>
      </c>
      <c r="C28" s="241">
        <v>3116.25</v>
      </c>
      <c r="D28" s="125">
        <f>(B28-B27)*$H$6</f>
        <v>839.999999999236</v>
      </c>
      <c r="E28" s="257">
        <f>(C28-C27)*$D$6</f>
        <v>0</v>
      </c>
      <c r="F28" s="241">
        <v>7456.46</v>
      </c>
      <c r="G28" s="241">
        <v>3590.67</v>
      </c>
      <c r="H28" s="125">
        <f aca="true" t="shared" si="2" ref="H28:I31">(F28-F27)*$H$6</f>
        <v>1890.000000003056</v>
      </c>
      <c r="I28" s="124">
        <f t="shared" si="2"/>
        <v>630.0000000042019</v>
      </c>
    </row>
    <row r="29" spans="1:9" s="120" customFormat="1" ht="18" customHeight="1">
      <c r="A29" s="1" t="s">
        <v>19</v>
      </c>
      <c r="B29" s="241">
        <v>6722.45</v>
      </c>
      <c r="C29" s="241">
        <v>3116.27</v>
      </c>
      <c r="D29" s="125">
        <f>(B29-B28)*$H$6</f>
        <v>1679.999999998472</v>
      </c>
      <c r="E29" s="257">
        <f>(C29-C28)*$D$6</f>
        <v>419.999999999618</v>
      </c>
      <c r="F29" s="241">
        <v>7456.65</v>
      </c>
      <c r="G29" s="241">
        <v>3590.75</v>
      </c>
      <c r="H29" s="125">
        <f t="shared" si="2"/>
        <v>3989.9999999915963</v>
      </c>
      <c r="I29" s="124">
        <f t="shared" si="2"/>
        <v>1679.999999998472</v>
      </c>
    </row>
    <row r="30" spans="1:9" s="120" customFormat="1" ht="18" customHeight="1">
      <c r="A30" s="1" t="s">
        <v>20</v>
      </c>
      <c r="B30" s="241">
        <v>6722.54</v>
      </c>
      <c r="C30" s="241">
        <v>3116.28</v>
      </c>
      <c r="D30" s="125">
        <f>(B30-B29)*$H$6</f>
        <v>1890.000000003056</v>
      </c>
      <c r="E30" s="257">
        <f>(C30-C29)*$D$6</f>
        <v>210.00000000458385</v>
      </c>
      <c r="F30" s="241">
        <v>7456.82</v>
      </c>
      <c r="G30" s="241">
        <v>3590.82</v>
      </c>
      <c r="H30" s="125">
        <f t="shared" si="2"/>
        <v>3570.000000001528</v>
      </c>
      <c r="I30" s="124">
        <f t="shared" si="2"/>
        <v>1470.000000003438</v>
      </c>
    </row>
    <row r="31" spans="1:9" s="120" customFormat="1" ht="18" customHeight="1">
      <c r="A31" s="1" t="s">
        <v>21</v>
      </c>
      <c r="B31" s="241">
        <v>6722.62</v>
      </c>
      <c r="C31" s="241">
        <v>3116.3</v>
      </c>
      <c r="D31" s="125">
        <f>(B31-B30)*$H$6</f>
        <v>1679.999999998472</v>
      </c>
      <c r="E31" s="257">
        <f>(C31-C30)*$D$6</f>
        <v>419.999999999618</v>
      </c>
      <c r="F31" s="241">
        <v>7456.99</v>
      </c>
      <c r="G31" s="241">
        <v>3590.89</v>
      </c>
      <c r="H31" s="125">
        <f t="shared" si="2"/>
        <v>3570.000000001528</v>
      </c>
      <c r="I31" s="124">
        <f t="shared" si="2"/>
        <v>1469.9999999938882</v>
      </c>
    </row>
    <row r="32" spans="1:9" s="120" customFormat="1" ht="18" customHeight="1" thickBot="1">
      <c r="A32" s="2" t="s">
        <v>105</v>
      </c>
      <c r="B32" s="242">
        <v>6722.7</v>
      </c>
      <c r="C32" s="242">
        <v>3116.31</v>
      </c>
      <c r="D32" s="20"/>
      <c r="E32" s="258"/>
      <c r="F32" s="242">
        <v>7457.17</v>
      </c>
      <c r="G32" s="242">
        <v>3590.96</v>
      </c>
      <c r="H32" s="20"/>
      <c r="I32" s="12"/>
    </row>
    <row r="33" spans="1:9" s="120" customFormat="1" ht="18" customHeight="1" thickBot="1">
      <c r="A33" s="3" t="s">
        <v>22</v>
      </c>
      <c r="B33" s="239">
        <v>6722.78</v>
      </c>
      <c r="C33" s="239">
        <v>3116.33</v>
      </c>
      <c r="D33" s="127">
        <f>(B33-B31)*$H$6</f>
        <v>3359.999999996944</v>
      </c>
      <c r="E33" s="259">
        <f>(C33-C31)*$H$6</f>
        <v>629.9999999946522</v>
      </c>
      <c r="F33" s="239">
        <v>7457.34</v>
      </c>
      <c r="G33" s="239">
        <v>3591.04</v>
      </c>
      <c r="H33" s="127">
        <f>(F33-F31)*$H$6</f>
        <v>7350.00000000764</v>
      </c>
      <c r="I33" s="126">
        <f>(G33-G31)*$H$6</f>
        <v>3150.00000000191</v>
      </c>
    </row>
    <row r="34" spans="1:9" s="120" customFormat="1" ht="18" customHeight="1">
      <c r="A34" s="4" t="s">
        <v>106</v>
      </c>
      <c r="B34" s="240">
        <v>6722.86</v>
      </c>
      <c r="C34" s="240">
        <v>3116.34</v>
      </c>
      <c r="D34" s="18"/>
      <c r="E34" s="256"/>
      <c r="F34" s="240">
        <v>7457.52</v>
      </c>
      <c r="G34" s="240">
        <v>3591.11</v>
      </c>
      <c r="H34" s="18"/>
      <c r="I34" s="11"/>
    </row>
    <row r="35" spans="1:9" s="120" customFormat="1" ht="18" customHeight="1">
      <c r="A35" s="1" t="s">
        <v>23</v>
      </c>
      <c r="B35" s="241">
        <v>6722.9</v>
      </c>
      <c r="C35" s="241">
        <v>3116.35</v>
      </c>
      <c r="D35" s="125">
        <f>(B35-B33)*$H$6</f>
        <v>2519.999999997708</v>
      </c>
      <c r="E35" s="257">
        <f>(C35-C33)*$H$6</f>
        <v>419.999999999618</v>
      </c>
      <c r="F35" s="241">
        <v>7457.6</v>
      </c>
      <c r="G35" s="241">
        <v>3591.15</v>
      </c>
      <c r="H35" s="125">
        <f>(F35-F33)*$H$6</f>
        <v>5460.000000004584</v>
      </c>
      <c r="I35" s="124">
        <f>(G35-G33)*$H$6</f>
        <v>2310.000000002674</v>
      </c>
    </row>
    <row r="36" spans="1:9" s="120" customFormat="1" ht="18" customHeight="1">
      <c r="A36" s="1" t="s">
        <v>24</v>
      </c>
      <c r="B36" s="241">
        <v>6722.94</v>
      </c>
      <c r="C36" s="241">
        <v>3116.35</v>
      </c>
      <c r="D36" s="125">
        <f>(B36-B35)*$H$6</f>
        <v>839.999999999236</v>
      </c>
      <c r="E36" s="257">
        <f>(C36-C35)*$D$6</f>
        <v>0</v>
      </c>
      <c r="F36" s="241">
        <v>7457.69</v>
      </c>
      <c r="G36" s="241">
        <v>3591.18</v>
      </c>
      <c r="H36" s="125">
        <f aca="true" t="shared" si="3" ref="H36:I38">(F36-F35)*$H$6</f>
        <v>1889.9999999839565</v>
      </c>
      <c r="I36" s="124">
        <f t="shared" si="3"/>
        <v>629.9999999946522</v>
      </c>
    </row>
    <row r="37" spans="1:9" s="120" customFormat="1" ht="18" customHeight="1">
      <c r="A37" s="1" t="s">
        <v>25</v>
      </c>
      <c r="B37" s="241">
        <v>6722.97</v>
      </c>
      <c r="C37" s="241">
        <v>3116.36</v>
      </c>
      <c r="D37" s="125">
        <f>(B37-B36)*$H$6</f>
        <v>630.0000000137516</v>
      </c>
      <c r="E37" s="257">
        <f>(C37-C36)*$D$6</f>
        <v>210.00000000458385</v>
      </c>
      <c r="F37" s="241">
        <v>7457.78</v>
      </c>
      <c r="G37" s="241">
        <v>3591.22</v>
      </c>
      <c r="H37" s="125">
        <f t="shared" si="3"/>
        <v>1890.000000003056</v>
      </c>
      <c r="I37" s="124">
        <f t="shared" si="3"/>
        <v>839.999999999236</v>
      </c>
    </row>
    <row r="38" spans="1:9" s="120" customFormat="1" ht="18" customHeight="1">
      <c r="A38" s="1" t="s">
        <v>26</v>
      </c>
      <c r="B38" s="241">
        <v>6723.01</v>
      </c>
      <c r="C38" s="241">
        <v>3116.37</v>
      </c>
      <c r="D38" s="125">
        <f>(B38-B37)*$H$6</f>
        <v>839.999999999236</v>
      </c>
      <c r="E38" s="257">
        <f>(C38-C37)*$H$6</f>
        <v>209.99999999503416</v>
      </c>
      <c r="F38" s="241">
        <v>7457.86</v>
      </c>
      <c r="G38" s="241">
        <v>3591.25</v>
      </c>
      <c r="H38" s="125">
        <f t="shared" si="3"/>
        <v>1679.999999998472</v>
      </c>
      <c r="I38" s="124">
        <f t="shared" si="3"/>
        <v>630.0000000042019</v>
      </c>
    </row>
    <row r="39" spans="1:9" s="120" customFormat="1" ht="18" customHeight="1" thickBot="1">
      <c r="A39" s="2" t="s">
        <v>94</v>
      </c>
      <c r="B39" s="242">
        <v>6723.09</v>
      </c>
      <c r="C39" s="242">
        <v>3116.38</v>
      </c>
      <c r="D39" s="20"/>
      <c r="E39" s="258"/>
      <c r="F39" s="242">
        <v>7458.03</v>
      </c>
      <c r="G39" s="242">
        <v>3591.31</v>
      </c>
      <c r="H39" s="20"/>
      <c r="I39" s="12"/>
    </row>
    <row r="40" spans="1:9" s="120" customFormat="1" ht="18" customHeight="1" thickBot="1">
      <c r="A40" s="3" t="s">
        <v>27</v>
      </c>
      <c r="B40" s="239">
        <v>6723.16</v>
      </c>
      <c r="C40" s="239">
        <v>3116.4</v>
      </c>
      <c r="D40" s="127">
        <f>(B40-B38)*$H$6</f>
        <v>3149.9999999923602</v>
      </c>
      <c r="E40" s="259">
        <f>(C40-C38)*$H$6</f>
        <v>630.0000000042019</v>
      </c>
      <c r="F40" s="239">
        <v>7458.2</v>
      </c>
      <c r="G40" s="239">
        <v>3591.38</v>
      </c>
      <c r="H40" s="127">
        <f>(F40-F38)*$H$6</f>
        <v>7140.000000003056</v>
      </c>
      <c r="I40" s="126">
        <f>(G40-G38)*$H$6</f>
        <v>2730.000000002292</v>
      </c>
    </row>
    <row r="41" spans="1:9" s="120" customFormat="1" ht="18" customHeight="1">
      <c r="A41" s="4" t="s">
        <v>95</v>
      </c>
      <c r="B41" s="240">
        <v>6723.23</v>
      </c>
      <c r="C41" s="240">
        <v>3116.41</v>
      </c>
      <c r="D41" s="18"/>
      <c r="E41" s="256"/>
      <c r="F41" s="240">
        <v>7458.36</v>
      </c>
      <c r="G41" s="240">
        <v>3591.44</v>
      </c>
      <c r="H41" s="18"/>
      <c r="I41" s="11"/>
    </row>
    <row r="42" spans="1:10" ht="18" customHeight="1">
      <c r="A42" s="1" t="s">
        <v>28</v>
      </c>
      <c r="B42" s="241">
        <v>6723.29</v>
      </c>
      <c r="C42" s="241">
        <v>3116.42</v>
      </c>
      <c r="D42" s="125">
        <f>(B42-B40)*$H$6</f>
        <v>2730.000000002292</v>
      </c>
      <c r="E42" s="257">
        <f>(C42-C40)*$H$6</f>
        <v>419.999999999618</v>
      </c>
      <c r="F42" s="241">
        <v>7458.53</v>
      </c>
      <c r="G42" s="241">
        <v>3591.5</v>
      </c>
      <c r="H42" s="125">
        <f>(F42-F40)*$H$6</f>
        <v>6929.999999998472</v>
      </c>
      <c r="I42" s="124">
        <f>(G42-G40)*$H$6</f>
        <v>2519.999999997708</v>
      </c>
      <c r="J42" s="121"/>
    </row>
    <row r="43" spans="1:9" ht="18" customHeight="1" thickBot="1">
      <c r="A43" s="5" t="s">
        <v>29</v>
      </c>
      <c r="B43" s="244">
        <v>6723.34</v>
      </c>
      <c r="C43" s="244">
        <v>3116.43</v>
      </c>
      <c r="D43" s="129">
        <f>(B43-B42)*$H$6</f>
        <v>1050.0000000038199</v>
      </c>
      <c r="E43" s="260">
        <f>(C43-C42)*$D$6</f>
        <v>209.99999999503416</v>
      </c>
      <c r="F43" s="244">
        <v>7458.7</v>
      </c>
      <c r="G43" s="244">
        <v>3591.57</v>
      </c>
      <c r="H43" s="129">
        <f>(F43-F42)*$H$6</f>
        <v>3570.000000001528</v>
      </c>
      <c r="I43" s="128">
        <f>(G43-G42)*$H$6</f>
        <v>1470.000000003438</v>
      </c>
    </row>
    <row r="44" spans="1:9" ht="18" customHeight="1" thickBot="1">
      <c r="A44" s="130"/>
      <c r="B44" s="130"/>
      <c r="C44" s="131" t="s">
        <v>33</v>
      </c>
      <c r="D44" s="132">
        <f>SUM(D12:D43)</f>
        <v>39480.00000000229</v>
      </c>
      <c r="E44" s="133">
        <f>SUM(E12:E43)</f>
        <v>7139.999999993506</v>
      </c>
      <c r="F44" s="134"/>
      <c r="G44" s="134"/>
      <c r="H44" s="135">
        <f>SUM(H12:H43)</f>
        <v>88620.00000000534</v>
      </c>
      <c r="I44" s="135">
        <f>SUM(I12:I43)</f>
        <v>34440.00000000687</v>
      </c>
    </row>
    <row r="45" spans="1:9" ht="18" customHeight="1">
      <c r="A45" s="33"/>
      <c r="B45" s="33" t="s">
        <v>115</v>
      </c>
      <c r="C45" s="33"/>
      <c r="D45" s="122" t="s">
        <v>72</v>
      </c>
      <c r="E45" s="28" t="s">
        <v>73</v>
      </c>
      <c r="F45" s="123"/>
      <c r="G45" s="123"/>
      <c r="H45" s="28" t="s">
        <v>72</v>
      </c>
      <c r="I45" s="28" t="s">
        <v>73</v>
      </c>
    </row>
    <row r="46" spans="1:9" ht="18" customHeight="1">
      <c r="A46" s="33"/>
      <c r="B46" s="33"/>
      <c r="C46" s="33"/>
      <c r="D46" s="122"/>
      <c r="E46" s="28"/>
      <c r="F46" s="123" t="s">
        <v>115</v>
      </c>
      <c r="G46" s="123"/>
      <c r="H46" s="28"/>
      <c r="I46" s="28"/>
    </row>
    <row r="47" spans="1:9" ht="18" customHeight="1">
      <c r="A47" s="33"/>
      <c r="B47" s="33"/>
      <c r="D47" s="122" t="s">
        <v>113</v>
      </c>
      <c r="E47" s="28"/>
      <c r="F47" s="123"/>
      <c r="G47" s="123"/>
      <c r="H47" s="17" t="s">
        <v>99</v>
      </c>
      <c r="I47" s="28"/>
    </row>
    <row r="48" ht="18" customHeight="1"/>
    <row r="49" spans="3:8" ht="12.75">
      <c r="C49" s="8" t="s">
        <v>62</v>
      </c>
      <c r="D49" s="37">
        <f>COS(ATAN(E44/D44))</f>
        <v>0.9840369744696319</v>
      </c>
      <c r="E49" s="33"/>
      <c r="G49" s="8" t="s">
        <v>62</v>
      </c>
      <c r="H49" s="25">
        <f>COS(ATAN(I44/H44))</f>
        <v>0.9320875488660204</v>
      </c>
    </row>
    <row r="50" spans="2:7" ht="12.75">
      <c r="B50" s="155">
        <f>B43-B11</f>
        <v>1.8800000000001091</v>
      </c>
      <c r="C50" s="155">
        <f>C43-C11</f>
        <v>0.33999999999969077</v>
      </c>
      <c r="F50" s="155">
        <f>F43-F11</f>
        <v>4.220000000000255</v>
      </c>
      <c r="G50" s="155">
        <f>G43-G11</f>
        <v>1.6400000000003274</v>
      </c>
    </row>
    <row r="51" spans="2:8" ht="12.75">
      <c r="B51" s="16">
        <f>B50*D6</f>
        <v>39480.00000000229</v>
      </c>
      <c r="C51" s="16">
        <f>C50*D6</f>
        <v>7139.999999993506</v>
      </c>
      <c r="F51" s="158">
        <f>F50*H6</f>
        <v>88620.00000000536</v>
      </c>
      <c r="G51" s="158"/>
      <c r="H51" s="16">
        <f>G50*21000</f>
        <v>34440.000000006876</v>
      </c>
    </row>
  </sheetData>
  <sheetProtection/>
  <mergeCells count="7">
    <mergeCell ref="A4:E4"/>
    <mergeCell ref="F4:I4"/>
    <mergeCell ref="A5:A10"/>
    <mergeCell ref="B9:C9"/>
    <mergeCell ref="F9:G9"/>
    <mergeCell ref="A1:K1"/>
    <mergeCell ref="A2:K2"/>
  </mergeCells>
  <conditionalFormatting sqref="B27:B31 B35:B38 B42:B43">
    <cfRule type="cellIs" priority="4" dxfId="0" operator="lessThan">
      <formula>0</formula>
    </cfRule>
  </conditionalFormatting>
  <conditionalFormatting sqref="G27:G31 G35:G38 G42:G43">
    <cfRule type="cellIs" priority="1" dxfId="0" operator="lessThan">
      <formula>0</formula>
    </cfRule>
  </conditionalFormatting>
  <conditionalFormatting sqref="F42:F43 F35:F38 F27:F31">
    <cfRule type="cellIs" priority="2" dxfId="0" operator="lessThan">
      <formula>0</formula>
    </cfRule>
  </conditionalFormatting>
  <conditionalFormatting sqref="C27:C31 C35:C38 C42:C43">
    <cfRule type="cellIs" priority="3" dxfId="0" operator="lessThan">
      <formula>0</formula>
    </cfRule>
  </conditionalFormatting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Ковалев</cp:lastModifiedBy>
  <cp:lastPrinted>2023-01-09T22:55:21Z</cp:lastPrinted>
  <dcterms:created xsi:type="dcterms:W3CDTF">2001-05-31T02:28:35Z</dcterms:created>
  <dcterms:modified xsi:type="dcterms:W3CDTF">2023-01-10T01:47:45Z</dcterms:modified>
  <cp:category/>
  <cp:version/>
  <cp:contentType/>
  <cp:contentStatus/>
</cp:coreProperties>
</file>