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-105" windowWidth="8835" windowHeight="11730" tabRatio="715" activeTab="3"/>
  </bookViews>
  <sheets>
    <sheet name="&quot;Карьер&quot;" sheetId="1" r:id="rId1"/>
    <sheet name=" &quot;Лесозаводск&quot;" sheetId="2" r:id="rId2"/>
    <sheet name="&quot;Уссури&quot;" sheetId="4" r:id="rId3"/>
    <sheet name="ГДЗ" sheetId="5" r:id="rId4"/>
  </sheets>
  <definedNames>
    <definedName name="_xlnm.Print_Area" localSheetId="1">' "Лесозаводск"'!$A$1:$BJ$47</definedName>
    <definedName name="_xlnm.Print_Area" localSheetId="0">'"Карьер"'!$A$1:$H$49</definedName>
    <definedName name="_xlnm.Print_Area" localSheetId="2">'"Уссури"'!$A$1:$K$48</definedName>
    <definedName name="_xlnm.Print_Area" localSheetId="3">ГДЗ!$A$1:$I$47</definedName>
  </definedNames>
  <calcPr calcId="145621"/>
</workbook>
</file>

<file path=xl/calcChain.xml><?xml version="1.0" encoding="utf-8"?>
<calcChain xmlns="http://schemas.openxmlformats.org/spreadsheetml/2006/main">
  <c r="I44" i="4" l="1"/>
  <c r="H44" i="4"/>
  <c r="E44" i="4"/>
  <c r="K44" i="4"/>
  <c r="D44" i="4"/>
  <c r="J44" i="4"/>
  <c r="I43" i="4"/>
  <c r="H43" i="4"/>
  <c r="E43" i="4"/>
  <c r="K43" i="4"/>
  <c r="D43" i="4"/>
  <c r="J43" i="4"/>
  <c r="I41" i="4"/>
  <c r="H41" i="4"/>
  <c r="E41" i="4"/>
  <c r="K41" i="4"/>
  <c r="D41" i="4"/>
  <c r="J41" i="4"/>
  <c r="I39" i="4"/>
  <c r="H39" i="4"/>
  <c r="E39" i="4"/>
  <c r="K39" i="4"/>
  <c r="D39" i="4"/>
  <c r="J39" i="4"/>
  <c r="I38" i="4"/>
  <c r="H38" i="4"/>
  <c r="E38" i="4"/>
  <c r="K38" i="4"/>
  <c r="D38" i="4"/>
  <c r="J38" i="4"/>
  <c r="I37" i="4"/>
  <c r="H37" i="4"/>
  <c r="E37" i="4"/>
  <c r="K37" i="4"/>
  <c r="D37" i="4"/>
  <c r="J37" i="4"/>
  <c r="I36" i="4"/>
  <c r="H36" i="4"/>
  <c r="E36" i="4"/>
  <c r="K36" i="4"/>
  <c r="D36" i="4"/>
  <c r="J36" i="4"/>
  <c r="I34" i="4"/>
  <c r="H34" i="4"/>
  <c r="E34" i="4"/>
  <c r="K34" i="4"/>
  <c r="D34" i="4"/>
  <c r="J34" i="4"/>
  <c r="I32" i="4"/>
  <c r="H32" i="4"/>
  <c r="E32" i="4"/>
  <c r="K32" i="4"/>
  <c r="D32" i="4"/>
  <c r="J32" i="4"/>
  <c r="I31" i="4"/>
  <c r="H31" i="4"/>
  <c r="E31" i="4"/>
  <c r="K31" i="4"/>
  <c r="D31" i="4"/>
  <c r="J31" i="4"/>
  <c r="I30" i="4"/>
  <c r="H30" i="4"/>
  <c r="E30" i="4"/>
  <c r="K30" i="4"/>
  <c r="D30" i="4"/>
  <c r="J30" i="4"/>
  <c r="I29" i="4"/>
  <c r="H29" i="4"/>
  <c r="E29" i="4"/>
  <c r="K29" i="4"/>
  <c r="D29" i="4"/>
  <c r="J29" i="4"/>
  <c r="I28" i="4"/>
  <c r="H28" i="4"/>
  <c r="E28" i="4"/>
  <c r="K28" i="4"/>
  <c r="D28" i="4"/>
  <c r="J28" i="4"/>
  <c r="I26" i="4"/>
  <c r="H26" i="4"/>
  <c r="E26" i="4"/>
  <c r="K26" i="4"/>
  <c r="D26" i="4"/>
  <c r="J26" i="4"/>
  <c r="I24" i="4"/>
  <c r="H24" i="4"/>
  <c r="E24" i="4"/>
  <c r="K24" i="4"/>
  <c r="D24" i="4"/>
  <c r="J24" i="4"/>
  <c r="I23" i="4"/>
  <c r="H23" i="4"/>
  <c r="E23" i="4"/>
  <c r="K23" i="4"/>
  <c r="D23" i="4"/>
  <c r="J23" i="4"/>
  <c r="I22" i="4"/>
  <c r="H22" i="4"/>
  <c r="E22" i="4"/>
  <c r="K22" i="4"/>
  <c r="D22" i="4"/>
  <c r="J22" i="4"/>
  <c r="I21" i="4"/>
  <c r="H21" i="4"/>
  <c r="E21" i="4"/>
  <c r="K21" i="4"/>
  <c r="D21" i="4"/>
  <c r="J21" i="4"/>
  <c r="I20" i="4"/>
  <c r="H20" i="4"/>
  <c r="E20" i="4"/>
  <c r="K20" i="4"/>
  <c r="D20" i="4"/>
  <c r="J20" i="4"/>
  <c r="I19" i="4"/>
  <c r="H19" i="4"/>
  <c r="E19" i="4"/>
  <c r="K19" i="4"/>
  <c r="D19" i="4"/>
  <c r="J19" i="4"/>
  <c r="I17" i="4"/>
  <c r="H17" i="4"/>
  <c r="E17" i="4"/>
  <c r="K17" i="4"/>
  <c r="D17" i="4"/>
  <c r="J17" i="4"/>
  <c r="I15" i="4"/>
  <c r="H15" i="4"/>
  <c r="E15" i="4"/>
  <c r="K15" i="4"/>
  <c r="D15" i="4"/>
  <c r="J15" i="4"/>
  <c r="I14" i="4"/>
  <c r="H14" i="4"/>
  <c r="E14" i="4"/>
  <c r="K14" i="4"/>
  <c r="D14" i="4"/>
  <c r="J14" i="4"/>
  <c r="I13" i="4"/>
  <c r="I45" i="4"/>
  <c r="H13" i="4"/>
  <c r="H45" i="4"/>
  <c r="E13" i="4"/>
  <c r="E45" i="4"/>
  <c r="D13" i="4"/>
  <c r="D45" i="4"/>
  <c r="L12" i="2"/>
  <c r="M12" i="2"/>
  <c r="P12" i="2"/>
  <c r="Q12" i="2"/>
  <c r="T12" i="2"/>
  <c r="U12" i="2"/>
  <c r="Y12" i="2"/>
  <c r="Z12" i="2"/>
  <c r="AC12" i="2"/>
  <c r="AD12" i="2"/>
  <c r="AG12" i="2"/>
  <c r="AH12" i="2"/>
  <c r="AK12" i="2"/>
  <c r="AL12" i="2"/>
  <c r="AO12" i="2"/>
  <c r="AP12" i="2"/>
  <c r="L13" i="2"/>
  <c r="M13" i="2"/>
  <c r="P13" i="2"/>
  <c r="Q13" i="2"/>
  <c r="T13" i="2"/>
  <c r="U13" i="2"/>
  <c r="Y13" i="2"/>
  <c r="Z13" i="2"/>
  <c r="AC13" i="2"/>
  <c r="AD13" i="2"/>
  <c r="AG13" i="2"/>
  <c r="AH13" i="2"/>
  <c r="AK13" i="2"/>
  <c r="AL13" i="2"/>
  <c r="AO13" i="2"/>
  <c r="AP13" i="2"/>
  <c r="L14" i="2"/>
  <c r="M14" i="2"/>
  <c r="P14" i="2"/>
  <c r="Q14" i="2"/>
  <c r="T14" i="2"/>
  <c r="U14" i="2"/>
  <c r="Y14" i="2"/>
  <c r="Z14" i="2"/>
  <c r="AC14" i="2"/>
  <c r="AD14" i="2"/>
  <c r="AG14" i="2"/>
  <c r="AH14" i="2"/>
  <c r="AK14" i="2"/>
  <c r="AL14" i="2"/>
  <c r="AO14" i="2"/>
  <c r="AP14" i="2"/>
  <c r="L16" i="2"/>
  <c r="M16" i="2"/>
  <c r="P16" i="2"/>
  <c r="Q16" i="2"/>
  <c r="T16" i="2"/>
  <c r="U16" i="2"/>
  <c r="Y16" i="2"/>
  <c r="Z16" i="2"/>
  <c r="AC16" i="2"/>
  <c r="AD16" i="2"/>
  <c r="AG16" i="2"/>
  <c r="AH16" i="2"/>
  <c r="AK16" i="2"/>
  <c r="AL16" i="2"/>
  <c r="AO16" i="2"/>
  <c r="AP16" i="2"/>
  <c r="L18" i="2"/>
  <c r="M18" i="2"/>
  <c r="P18" i="2"/>
  <c r="Q18" i="2"/>
  <c r="T18" i="2"/>
  <c r="U18" i="2"/>
  <c r="Y18" i="2"/>
  <c r="Z18" i="2"/>
  <c r="AC18" i="2"/>
  <c r="AD18" i="2"/>
  <c r="AG18" i="2"/>
  <c r="AH18" i="2"/>
  <c r="AK18" i="2"/>
  <c r="AL18" i="2"/>
  <c r="AO18" i="2"/>
  <c r="AP18" i="2"/>
  <c r="L19" i="2"/>
  <c r="M19" i="2"/>
  <c r="P19" i="2"/>
  <c r="Q19" i="2"/>
  <c r="T19" i="2"/>
  <c r="U19" i="2"/>
  <c r="Y19" i="2"/>
  <c r="Z19" i="2"/>
  <c r="AC19" i="2"/>
  <c r="AD19" i="2"/>
  <c r="AG19" i="2"/>
  <c r="AH19" i="2"/>
  <c r="AK19" i="2"/>
  <c r="AL19" i="2"/>
  <c r="AO19" i="2"/>
  <c r="AP19" i="2"/>
  <c r="L20" i="2"/>
  <c r="M20" i="2"/>
  <c r="P20" i="2"/>
  <c r="Q20" i="2"/>
  <c r="T20" i="2"/>
  <c r="U20" i="2"/>
  <c r="Y20" i="2"/>
  <c r="Z20" i="2"/>
  <c r="AC20" i="2"/>
  <c r="AD20" i="2"/>
  <c r="AG20" i="2"/>
  <c r="AH20" i="2"/>
  <c r="AK20" i="2"/>
  <c r="AL20" i="2"/>
  <c r="AO20" i="2"/>
  <c r="AP20" i="2"/>
  <c r="L21" i="2"/>
  <c r="M21" i="2"/>
  <c r="P21" i="2"/>
  <c r="Q21" i="2"/>
  <c r="T21" i="2"/>
  <c r="U21" i="2"/>
  <c r="Y21" i="2"/>
  <c r="Z21" i="2"/>
  <c r="AC21" i="2"/>
  <c r="AD21" i="2"/>
  <c r="AG21" i="2"/>
  <c r="AH21" i="2"/>
  <c r="AK21" i="2"/>
  <c r="AL21" i="2"/>
  <c r="AO21" i="2"/>
  <c r="AP21" i="2"/>
  <c r="L22" i="2"/>
  <c r="M22" i="2"/>
  <c r="P22" i="2"/>
  <c r="Q22" i="2"/>
  <c r="T22" i="2"/>
  <c r="U22" i="2"/>
  <c r="Y22" i="2"/>
  <c r="Z22" i="2"/>
  <c r="AC22" i="2"/>
  <c r="AD22" i="2"/>
  <c r="AG22" i="2"/>
  <c r="AH22" i="2"/>
  <c r="AK22" i="2"/>
  <c r="AL22" i="2"/>
  <c r="AO22" i="2"/>
  <c r="AP22" i="2"/>
  <c r="L23" i="2"/>
  <c r="M23" i="2"/>
  <c r="P23" i="2"/>
  <c r="Q23" i="2"/>
  <c r="T23" i="2"/>
  <c r="U23" i="2"/>
  <c r="Y23" i="2"/>
  <c r="Z23" i="2"/>
  <c r="AC23" i="2"/>
  <c r="AD23" i="2"/>
  <c r="AG23" i="2"/>
  <c r="AH23" i="2"/>
  <c r="AK23" i="2"/>
  <c r="AL23" i="2"/>
  <c r="AO23" i="2"/>
  <c r="AP23" i="2"/>
  <c r="L25" i="2"/>
  <c r="M25" i="2"/>
  <c r="P25" i="2"/>
  <c r="Q25" i="2"/>
  <c r="T25" i="2"/>
  <c r="U25" i="2"/>
  <c r="Y25" i="2"/>
  <c r="Z25" i="2"/>
  <c r="AC25" i="2"/>
  <c r="AD25" i="2"/>
  <c r="AG25" i="2"/>
  <c r="AH25" i="2"/>
  <c r="AK25" i="2"/>
  <c r="AL25" i="2"/>
  <c r="AO25" i="2"/>
  <c r="AP25" i="2"/>
  <c r="L27" i="2"/>
  <c r="M27" i="2"/>
  <c r="P27" i="2"/>
  <c r="Q27" i="2"/>
  <c r="T27" i="2"/>
  <c r="U27" i="2"/>
  <c r="Y27" i="2"/>
  <c r="Z27" i="2"/>
  <c r="AC27" i="2"/>
  <c r="AD27" i="2"/>
  <c r="AG27" i="2"/>
  <c r="AH27" i="2"/>
  <c r="AK27" i="2"/>
  <c r="AL27" i="2"/>
  <c r="AO27" i="2"/>
  <c r="AP27" i="2"/>
  <c r="L28" i="2"/>
  <c r="M28" i="2"/>
  <c r="P28" i="2"/>
  <c r="Q28" i="2"/>
  <c r="T28" i="2"/>
  <c r="U28" i="2"/>
  <c r="Y28" i="2"/>
  <c r="Z28" i="2"/>
  <c r="AC28" i="2"/>
  <c r="AD28" i="2"/>
  <c r="AG28" i="2"/>
  <c r="AH28" i="2"/>
  <c r="AK28" i="2"/>
  <c r="AL28" i="2"/>
  <c r="AO28" i="2"/>
  <c r="AP28" i="2"/>
  <c r="L29" i="2"/>
  <c r="M29" i="2"/>
  <c r="P29" i="2"/>
  <c r="Q29" i="2"/>
  <c r="T29" i="2"/>
  <c r="U29" i="2"/>
  <c r="Y29" i="2"/>
  <c r="Z29" i="2"/>
  <c r="AC29" i="2"/>
  <c r="AD29" i="2"/>
  <c r="AG29" i="2"/>
  <c r="AH29" i="2"/>
  <c r="AK29" i="2"/>
  <c r="AL29" i="2"/>
  <c r="AO29" i="2"/>
  <c r="AP29" i="2"/>
  <c r="L30" i="2"/>
  <c r="M30" i="2"/>
  <c r="P30" i="2"/>
  <c r="Q30" i="2"/>
  <c r="T30" i="2"/>
  <c r="U30" i="2"/>
  <c r="Y30" i="2"/>
  <c r="Z30" i="2"/>
  <c r="AC30" i="2"/>
  <c r="AD30" i="2"/>
  <c r="AG30" i="2"/>
  <c r="AH30" i="2"/>
  <c r="AK30" i="2"/>
  <c r="AL30" i="2"/>
  <c r="AO30" i="2"/>
  <c r="AP30" i="2"/>
  <c r="L31" i="2"/>
  <c r="M31" i="2"/>
  <c r="P31" i="2"/>
  <c r="Q31" i="2"/>
  <c r="T31" i="2"/>
  <c r="U31" i="2"/>
  <c r="Y31" i="2"/>
  <c r="Z31" i="2"/>
  <c r="AC31" i="2"/>
  <c r="AD31" i="2"/>
  <c r="AG31" i="2"/>
  <c r="AH31" i="2"/>
  <c r="AK31" i="2"/>
  <c r="AL31" i="2"/>
  <c r="AO31" i="2"/>
  <c r="AP31" i="2"/>
  <c r="L33" i="2"/>
  <c r="M33" i="2"/>
  <c r="P33" i="2"/>
  <c r="Q33" i="2"/>
  <c r="T33" i="2"/>
  <c r="U33" i="2"/>
  <c r="Y33" i="2"/>
  <c r="Z33" i="2"/>
  <c r="AC33" i="2"/>
  <c r="AD33" i="2"/>
  <c r="AG33" i="2"/>
  <c r="AH33" i="2"/>
  <c r="AK33" i="2"/>
  <c r="AL33" i="2"/>
  <c r="AO33" i="2"/>
  <c r="AP33" i="2"/>
  <c r="L35" i="2"/>
  <c r="M35" i="2"/>
  <c r="P35" i="2"/>
  <c r="Q35" i="2"/>
  <c r="T35" i="2"/>
  <c r="U35" i="2"/>
  <c r="Y35" i="2"/>
  <c r="Z35" i="2"/>
  <c r="AC35" i="2"/>
  <c r="AD35" i="2"/>
  <c r="AG35" i="2"/>
  <c r="AH35" i="2"/>
  <c r="AK35" i="2"/>
  <c r="AL35" i="2"/>
  <c r="AO35" i="2"/>
  <c r="AP35" i="2"/>
  <c r="L36" i="2"/>
  <c r="M36" i="2"/>
  <c r="P36" i="2"/>
  <c r="Q36" i="2"/>
  <c r="T36" i="2"/>
  <c r="U36" i="2"/>
  <c r="Y36" i="2"/>
  <c r="Z36" i="2"/>
  <c r="AC36" i="2"/>
  <c r="AD36" i="2"/>
  <c r="AG36" i="2"/>
  <c r="AH36" i="2"/>
  <c r="AK36" i="2"/>
  <c r="AL36" i="2"/>
  <c r="AO36" i="2"/>
  <c r="AP36" i="2"/>
  <c r="L37" i="2"/>
  <c r="M37" i="2"/>
  <c r="P37" i="2"/>
  <c r="Q37" i="2"/>
  <c r="T37" i="2"/>
  <c r="U37" i="2"/>
  <c r="Y37" i="2"/>
  <c r="Z37" i="2"/>
  <c r="AC37" i="2"/>
  <c r="AD37" i="2"/>
  <c r="AG37" i="2"/>
  <c r="AH37" i="2"/>
  <c r="AK37" i="2"/>
  <c r="AL37" i="2"/>
  <c r="AO37" i="2"/>
  <c r="AP37" i="2"/>
  <c r="L38" i="2"/>
  <c r="M38" i="2"/>
  <c r="P38" i="2"/>
  <c r="Q38" i="2"/>
  <c r="T38" i="2"/>
  <c r="U38" i="2"/>
  <c r="Y38" i="2"/>
  <c r="Z38" i="2"/>
  <c r="AC38" i="2"/>
  <c r="AD38" i="2"/>
  <c r="AG38" i="2"/>
  <c r="AH38" i="2"/>
  <c r="AK38" i="2"/>
  <c r="AL38" i="2"/>
  <c r="AO38" i="2"/>
  <c r="AP38" i="2"/>
  <c r="L40" i="2"/>
  <c r="M40" i="2"/>
  <c r="P40" i="2"/>
  <c r="Q40" i="2"/>
  <c r="T40" i="2"/>
  <c r="U40" i="2"/>
  <c r="Y40" i="2"/>
  <c r="Z40" i="2"/>
  <c r="AC40" i="2"/>
  <c r="AD40" i="2"/>
  <c r="AG40" i="2"/>
  <c r="AH40" i="2"/>
  <c r="AK40" i="2"/>
  <c r="AL40" i="2"/>
  <c r="AO40" i="2"/>
  <c r="AP40" i="2"/>
  <c r="L42" i="2"/>
  <c r="M42" i="2"/>
  <c r="P42" i="2"/>
  <c r="Q42" i="2"/>
  <c r="T42" i="2"/>
  <c r="U42" i="2"/>
  <c r="Y42" i="2"/>
  <c r="Z42" i="2"/>
  <c r="AC42" i="2"/>
  <c r="AD42" i="2"/>
  <c r="AG42" i="2"/>
  <c r="AH42" i="2"/>
  <c r="AK42" i="2"/>
  <c r="AL42" i="2"/>
  <c r="AO42" i="2"/>
  <c r="AP42" i="2"/>
  <c r="L43" i="2"/>
  <c r="M43" i="2"/>
  <c r="P43" i="2"/>
  <c r="Q43" i="2"/>
  <c r="T43" i="2"/>
  <c r="U43" i="2"/>
  <c r="Y43" i="2"/>
  <c r="Z43" i="2"/>
  <c r="AC43" i="2"/>
  <c r="AD43" i="2"/>
  <c r="AG43" i="2"/>
  <c r="AH43" i="2"/>
  <c r="AK43" i="2"/>
  <c r="AL43" i="2"/>
  <c r="AO43" i="2"/>
  <c r="AP43" i="2"/>
  <c r="F13" i="1"/>
  <c r="G13" i="1"/>
  <c r="F14" i="1"/>
  <c r="G14" i="1"/>
  <c r="F15" i="1"/>
  <c r="G15" i="1"/>
  <c r="F17" i="1"/>
  <c r="G17" i="1"/>
  <c r="F19" i="1"/>
  <c r="G19" i="1"/>
  <c r="F20" i="1"/>
  <c r="G20" i="1"/>
  <c r="F21" i="1"/>
  <c r="G21" i="1"/>
  <c r="F22" i="1"/>
  <c r="G22" i="1"/>
  <c r="F23" i="1"/>
  <c r="G23" i="1"/>
  <c r="F24" i="1"/>
  <c r="G24" i="1"/>
  <c r="F26" i="1"/>
  <c r="G26" i="1"/>
  <c r="F28" i="1"/>
  <c r="G28" i="1"/>
  <c r="F29" i="1"/>
  <c r="G29" i="1"/>
  <c r="F30" i="1"/>
  <c r="G30" i="1"/>
  <c r="F31" i="1"/>
  <c r="G31" i="1"/>
  <c r="F32" i="1"/>
  <c r="G32" i="1"/>
  <c r="F34" i="1"/>
  <c r="G34" i="1"/>
  <c r="F36" i="1"/>
  <c r="G36" i="1"/>
  <c r="F37" i="1"/>
  <c r="G37" i="1"/>
  <c r="F38" i="1"/>
  <c r="G38" i="1"/>
  <c r="F39" i="1"/>
  <c r="G39" i="1"/>
  <c r="F41" i="1"/>
  <c r="G41" i="1"/>
  <c r="F43" i="1"/>
  <c r="G43" i="1"/>
  <c r="F44" i="1"/>
  <c r="G44" i="1"/>
  <c r="D12" i="2"/>
  <c r="I43" i="5"/>
  <c r="H43" i="5"/>
  <c r="E43" i="5"/>
  <c r="D43" i="5"/>
  <c r="I42" i="5"/>
  <c r="H42" i="5"/>
  <c r="E42" i="5"/>
  <c r="D42" i="5"/>
  <c r="I40" i="5"/>
  <c r="H40" i="5"/>
  <c r="E40" i="5"/>
  <c r="D40" i="5"/>
  <c r="I38" i="5"/>
  <c r="H38" i="5"/>
  <c r="E38" i="5"/>
  <c r="D38" i="5"/>
  <c r="I37" i="5"/>
  <c r="H37" i="5"/>
  <c r="E37" i="5"/>
  <c r="D37" i="5"/>
  <c r="I36" i="5"/>
  <c r="H36" i="5"/>
  <c r="E36" i="5"/>
  <c r="D36" i="5"/>
  <c r="I35" i="5"/>
  <c r="H35" i="5"/>
  <c r="E35" i="5"/>
  <c r="D35" i="5"/>
  <c r="I33" i="5"/>
  <c r="H33" i="5"/>
  <c r="E33" i="5"/>
  <c r="D33" i="5"/>
  <c r="I31" i="5"/>
  <c r="H31" i="5"/>
  <c r="E31" i="5"/>
  <c r="D31" i="5"/>
  <c r="I30" i="5"/>
  <c r="H30" i="5"/>
  <c r="E30" i="5"/>
  <c r="D30" i="5"/>
  <c r="I29" i="5"/>
  <c r="H29" i="5"/>
  <c r="E29" i="5"/>
  <c r="D29" i="5"/>
  <c r="I28" i="5"/>
  <c r="H28" i="5"/>
  <c r="E28" i="5"/>
  <c r="D28" i="5"/>
  <c r="I27" i="5"/>
  <c r="H27" i="5"/>
  <c r="E27" i="5"/>
  <c r="D27" i="5"/>
  <c r="I25" i="5"/>
  <c r="H25" i="5"/>
  <c r="E25" i="5"/>
  <c r="D25" i="5"/>
  <c r="I23" i="5"/>
  <c r="H23" i="5"/>
  <c r="E23" i="5"/>
  <c r="D23" i="5"/>
  <c r="I22" i="5"/>
  <c r="H22" i="5"/>
  <c r="E22" i="5"/>
  <c r="D22" i="5"/>
  <c r="I21" i="5"/>
  <c r="H21" i="5"/>
  <c r="E21" i="5"/>
  <c r="D21" i="5"/>
  <c r="I20" i="5"/>
  <c r="H20" i="5"/>
  <c r="E20" i="5"/>
  <c r="D20" i="5"/>
  <c r="I19" i="5"/>
  <c r="H19" i="5"/>
  <c r="E19" i="5"/>
  <c r="D19" i="5"/>
  <c r="I18" i="5"/>
  <c r="H18" i="5"/>
  <c r="E18" i="5"/>
  <c r="D18" i="5"/>
  <c r="I16" i="5"/>
  <c r="H16" i="5"/>
  <c r="E16" i="5"/>
  <c r="D16" i="5"/>
  <c r="I14" i="5"/>
  <c r="H14" i="5"/>
  <c r="E14" i="5"/>
  <c r="D14" i="5"/>
  <c r="I13" i="5"/>
  <c r="H13" i="5"/>
  <c r="E13" i="5"/>
  <c r="D13" i="5"/>
  <c r="I12" i="5"/>
  <c r="H12" i="5"/>
  <c r="E12" i="5"/>
  <c r="D12" i="5"/>
  <c r="D44" i="5"/>
  <c r="G50" i="5"/>
  <c r="H51" i="5"/>
  <c r="F50" i="5"/>
  <c r="F51" i="5"/>
  <c r="C50" i="5"/>
  <c r="C51" i="5"/>
  <c r="B50" i="5"/>
  <c r="B51" i="5"/>
  <c r="M44" i="2"/>
  <c r="I43" i="2"/>
  <c r="I42" i="2"/>
  <c r="I40" i="2"/>
  <c r="I38" i="2"/>
  <c r="I37" i="2"/>
  <c r="I36" i="2"/>
  <c r="I35" i="2"/>
  <c r="I33" i="2"/>
  <c r="I31" i="2"/>
  <c r="I30" i="2"/>
  <c r="I29" i="2"/>
  <c r="I28" i="2"/>
  <c r="I27" i="2"/>
  <c r="I25" i="2"/>
  <c r="I23" i="2"/>
  <c r="I22" i="2"/>
  <c r="I21" i="2"/>
  <c r="I20" i="2"/>
  <c r="I19" i="2"/>
  <c r="I18" i="2"/>
  <c r="I16" i="2"/>
  <c r="I14" i="2"/>
  <c r="I13" i="2"/>
  <c r="I12" i="2"/>
  <c r="E43" i="2"/>
  <c r="E42" i="2"/>
  <c r="E40" i="2"/>
  <c r="E38" i="2"/>
  <c r="E37" i="2"/>
  <c r="E36" i="2"/>
  <c r="E35" i="2"/>
  <c r="E33" i="2"/>
  <c r="E31" i="2"/>
  <c r="E30" i="2"/>
  <c r="E29" i="2"/>
  <c r="E28" i="2"/>
  <c r="E27" i="2"/>
  <c r="E25" i="2"/>
  <c r="E23" i="2"/>
  <c r="E22" i="2"/>
  <c r="E21" i="2"/>
  <c r="E20" i="2"/>
  <c r="E19" i="2"/>
  <c r="E18" i="2"/>
  <c r="E16" i="2"/>
  <c r="E14" i="2"/>
  <c r="E13" i="2"/>
  <c r="E12" i="2"/>
  <c r="T44" i="2"/>
  <c r="P48" i="2"/>
  <c r="H43" i="2"/>
  <c r="H42" i="2"/>
  <c r="H40" i="2"/>
  <c r="H38" i="2"/>
  <c r="H37" i="2"/>
  <c r="H36" i="2"/>
  <c r="H35" i="2"/>
  <c r="H33" i="2"/>
  <c r="H31" i="2"/>
  <c r="H30" i="2"/>
  <c r="H29" i="2"/>
  <c r="H28" i="2"/>
  <c r="H27" i="2"/>
  <c r="H25" i="2"/>
  <c r="H23" i="2"/>
  <c r="H22" i="2"/>
  <c r="H21" i="2"/>
  <c r="H20" i="2"/>
  <c r="H19" i="2"/>
  <c r="H18" i="2"/>
  <c r="H16" i="2"/>
  <c r="H14" i="2"/>
  <c r="H13" i="2"/>
  <c r="H12" i="2"/>
  <c r="D43" i="2"/>
  <c r="D42" i="2"/>
  <c r="D48" i="2"/>
  <c r="D40" i="2"/>
  <c r="D38" i="2"/>
  <c r="D37" i="2"/>
  <c r="D36" i="2"/>
  <c r="D35" i="2"/>
  <c r="D33" i="2"/>
  <c r="D31" i="2"/>
  <c r="D30" i="2"/>
  <c r="D29" i="2"/>
  <c r="D28" i="2"/>
  <c r="D27" i="2"/>
  <c r="D25" i="2"/>
  <c r="D23" i="2"/>
  <c r="D22" i="2"/>
  <c r="D21" i="2"/>
  <c r="D20" i="2"/>
  <c r="D19" i="2"/>
  <c r="D18" i="2"/>
  <c r="D16" i="2"/>
  <c r="D14" i="2"/>
  <c r="D13" i="2"/>
  <c r="BC43" i="2"/>
  <c r="BC42" i="2"/>
  <c r="BC40" i="2"/>
  <c r="BC38" i="2"/>
  <c r="BC37" i="2"/>
  <c r="BC36" i="2"/>
  <c r="BC35" i="2"/>
  <c r="BC33" i="2"/>
  <c r="BC31" i="2"/>
  <c r="BC30" i="2"/>
  <c r="BC29" i="2"/>
  <c r="BC28" i="2"/>
  <c r="BC27" i="2"/>
  <c r="BC25" i="2"/>
  <c r="BC23" i="2"/>
  <c r="BC22" i="2"/>
  <c r="BC21" i="2"/>
  <c r="BC20" i="2"/>
  <c r="BC19" i="2"/>
  <c r="BC18" i="2"/>
  <c r="BC16" i="2"/>
  <c r="BC14" i="2"/>
  <c r="BC13" i="2"/>
  <c r="BC12" i="2"/>
  <c r="AY43" i="2"/>
  <c r="AY42" i="2"/>
  <c r="AY40" i="2"/>
  <c r="AY38" i="2"/>
  <c r="AY37" i="2"/>
  <c r="AY36" i="2"/>
  <c r="AY35" i="2"/>
  <c r="AY33" i="2"/>
  <c r="AY31" i="2"/>
  <c r="AY30" i="2"/>
  <c r="AY29" i="2"/>
  <c r="AY28" i="2"/>
  <c r="AY27" i="2"/>
  <c r="AY25" i="2"/>
  <c r="AY23" i="2"/>
  <c r="AY22" i="2"/>
  <c r="AY21" i="2"/>
  <c r="AY20" i="2"/>
  <c r="AY19" i="2"/>
  <c r="AY18" i="2"/>
  <c r="AY16" i="2"/>
  <c r="AY14" i="2"/>
  <c r="AY13" i="2"/>
  <c r="AY12" i="2"/>
  <c r="AY44" i="2"/>
  <c r="AU42" i="2"/>
  <c r="AU40" i="2"/>
  <c r="AU35" i="2"/>
  <c r="AU33" i="2"/>
  <c r="AU27" i="2"/>
  <c r="AU25" i="2"/>
  <c r="AU18" i="2"/>
  <c r="AU16" i="2"/>
  <c r="AU13" i="2"/>
  <c r="AU14" i="2"/>
  <c r="AU19" i="2"/>
  <c r="AU20" i="2"/>
  <c r="AU21" i="2"/>
  <c r="AU22" i="2"/>
  <c r="AU23" i="2"/>
  <c r="AU28" i="2"/>
  <c r="AU29" i="2"/>
  <c r="AU30" i="2"/>
  <c r="AU31" i="2"/>
  <c r="AU36" i="2"/>
  <c r="AU37" i="2"/>
  <c r="AU38" i="2"/>
  <c r="AU43" i="2"/>
  <c r="AU12" i="2"/>
  <c r="BB43" i="2"/>
  <c r="BB42" i="2"/>
  <c r="BB40" i="2"/>
  <c r="BB38" i="2"/>
  <c r="BB37" i="2"/>
  <c r="BB36" i="2"/>
  <c r="BB35" i="2"/>
  <c r="BB33" i="2"/>
  <c r="BB31" i="2"/>
  <c r="BB30" i="2"/>
  <c r="BB29" i="2"/>
  <c r="BB28" i="2"/>
  <c r="BB27" i="2"/>
  <c r="BB25" i="2"/>
  <c r="BB23" i="2"/>
  <c r="BB22" i="2"/>
  <c r="BB21" i="2"/>
  <c r="BB20" i="2"/>
  <c r="BB19" i="2"/>
  <c r="BB18" i="2"/>
  <c r="BB16" i="2"/>
  <c r="BB14" i="2"/>
  <c r="BB13" i="2"/>
  <c r="BB12" i="2"/>
  <c r="AX43" i="2"/>
  <c r="AX42" i="2"/>
  <c r="AX40" i="2"/>
  <c r="AX38" i="2"/>
  <c r="AX37" i="2"/>
  <c r="AX36" i="2"/>
  <c r="AX35" i="2"/>
  <c r="AX33" i="2"/>
  <c r="AX31" i="2"/>
  <c r="AX30" i="2"/>
  <c r="AX29" i="2"/>
  <c r="AX28" i="2"/>
  <c r="AX27" i="2"/>
  <c r="AX25" i="2"/>
  <c r="AX23" i="2"/>
  <c r="AX22" i="2"/>
  <c r="AX21" i="2"/>
  <c r="AX20" i="2"/>
  <c r="AX19" i="2"/>
  <c r="AX18" i="2"/>
  <c r="AX16" i="2"/>
  <c r="BD16" i="2"/>
  <c r="AX14" i="2"/>
  <c r="AX13" i="2"/>
  <c r="AX12" i="2"/>
  <c r="AX44" i="2"/>
  <c r="AT42" i="2"/>
  <c r="AT40" i="2"/>
  <c r="AT35" i="2"/>
  <c r="BD35" i="2"/>
  <c r="AT33" i="2"/>
  <c r="AT27" i="2"/>
  <c r="AT25" i="2"/>
  <c r="AT18" i="2"/>
  <c r="BD18" i="2"/>
  <c r="AT16" i="2"/>
  <c r="AT19" i="2"/>
  <c r="AT20" i="2"/>
  <c r="AT21" i="2"/>
  <c r="BD21" i="2"/>
  <c r="AT22" i="2"/>
  <c r="AT23" i="2"/>
  <c r="AT28" i="2"/>
  <c r="AT29" i="2"/>
  <c r="AT30" i="2"/>
  <c r="AT31" i="2"/>
  <c r="AT36" i="2"/>
  <c r="AT37" i="2"/>
  <c r="AT38" i="2"/>
  <c r="AT43" i="2"/>
  <c r="AT14" i="2"/>
  <c r="AT13" i="2"/>
  <c r="BD13" i="2"/>
  <c r="AT12" i="2"/>
  <c r="AP44" i="2"/>
  <c r="AO44" i="2"/>
  <c r="BD28" i="2"/>
  <c r="AK44" i="2"/>
  <c r="AH44" i="2"/>
  <c r="BE18" i="2"/>
  <c r="BE19" i="2"/>
  <c r="BE22" i="2"/>
  <c r="BE23" i="2"/>
  <c r="BE35" i="2"/>
  <c r="BE40" i="2"/>
  <c r="AG44" i="2"/>
  <c r="AD44" i="2"/>
  <c r="BE29" i="2"/>
  <c r="BD22" i="2"/>
  <c r="H48" i="2"/>
  <c r="AP48" i="2"/>
  <c r="Y48" i="2"/>
  <c r="T48" i="2"/>
  <c r="BB44" i="2"/>
  <c r="BC44" i="2"/>
  <c r="L44" i="2"/>
  <c r="I44" i="2"/>
  <c r="AU44" i="2"/>
  <c r="E44" i="2"/>
  <c r="Q44" i="2"/>
  <c r="AT44" i="2"/>
  <c r="U44" i="2"/>
  <c r="Z44" i="2"/>
  <c r="Y44" i="2"/>
  <c r="BE14" i="2"/>
  <c r="BE30" i="2"/>
  <c r="AL44" i="2"/>
  <c r="AC44" i="2"/>
  <c r="BE33" i="2"/>
  <c r="BE13" i="2"/>
  <c r="P44" i="2"/>
  <c r="AH48" i="2"/>
  <c r="BD38" i="2"/>
  <c r="BD33" i="2"/>
  <c r="AL48" i="2"/>
  <c r="H44" i="5"/>
  <c r="F45" i="1"/>
  <c r="G45" i="1"/>
  <c r="BD12" i="2"/>
  <c r="BD42" i="2"/>
  <c r="BD19" i="2"/>
  <c r="BD23" i="2"/>
  <c r="BD29" i="2"/>
  <c r="BD40" i="2"/>
  <c r="BE12" i="2"/>
  <c r="BE28" i="2"/>
  <c r="BE38" i="2"/>
  <c r="BE20" i="2"/>
  <c r="BE25" i="2"/>
  <c r="BE36" i="2"/>
  <c r="BE42" i="2"/>
  <c r="AD48" i="2"/>
  <c r="BD31" i="2"/>
  <c r="BE16" i="2"/>
  <c r="BE21" i="2"/>
  <c r="BE27" i="2"/>
  <c r="BE31" i="2"/>
  <c r="BE37" i="2"/>
  <c r="BE43" i="2"/>
  <c r="BD27" i="2"/>
  <c r="BD37" i="2"/>
  <c r="BD43" i="2"/>
  <c r="L48" i="2"/>
  <c r="H44" i="2"/>
  <c r="I44" i="5"/>
  <c r="H49" i="5"/>
  <c r="E44" i="5"/>
  <c r="D49" i="5"/>
  <c r="BD14" i="2"/>
  <c r="BD20" i="2"/>
  <c r="BD25" i="2"/>
  <c r="BD30" i="2"/>
  <c r="BD36" i="2"/>
  <c r="D44" i="2"/>
  <c r="BE44" i="2"/>
  <c r="BD44" i="2"/>
  <c r="AY48" i="2"/>
  <c r="BI48" i="2"/>
  <c r="J45" i="4"/>
  <c r="D50" i="4"/>
  <c r="K45" i="4"/>
  <c r="J50" i="4"/>
  <c r="H50" i="4"/>
  <c r="K13" i="4"/>
  <c r="J13" i="4"/>
</calcChain>
</file>

<file path=xl/sharedStrings.xml><?xml version="1.0" encoding="utf-8"?>
<sst xmlns="http://schemas.openxmlformats.org/spreadsheetml/2006/main" count="597" uniqueCount="139">
  <si>
    <t>производство</t>
  </si>
  <si>
    <t>напряжение в сети 10 кВ</t>
  </si>
  <si>
    <t>6000</t>
  </si>
  <si>
    <t xml:space="preserve">непосредственно на </t>
  </si>
  <si>
    <t>напряжение в сети 35 кВ</t>
  </si>
  <si>
    <t>00-00</t>
  </si>
  <si>
    <t>01-00</t>
  </si>
  <si>
    <t>02-00</t>
  </si>
  <si>
    <t>03-00</t>
  </si>
  <si>
    <t>04-00</t>
  </si>
  <si>
    <t>05-00</t>
  </si>
  <si>
    <t>06-00</t>
  </si>
  <si>
    <t>07-00</t>
  </si>
  <si>
    <t>08-00</t>
  </si>
  <si>
    <t>09-00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</si>
  <si>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</si>
  <si>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</si>
  <si>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</si>
  <si>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</si>
  <si>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</si>
  <si>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</si>
  <si>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</si>
  <si>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</si>
  <si>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</si>
  <si>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</si>
  <si>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</si>
  <si>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</si>
  <si>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</si>
  <si>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</si>
  <si>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</si>
  <si>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активн.</t>
  </si>
  <si>
    <t>реактивн.</t>
  </si>
  <si>
    <t>расчётный коэф.</t>
  </si>
  <si>
    <t>итого</t>
  </si>
  <si>
    <t>400/5</t>
  </si>
  <si>
    <t>время</t>
  </si>
  <si>
    <t xml:space="preserve">     тр-ры тока</t>
  </si>
  <si>
    <t>300/5</t>
  </si>
  <si>
    <t>ВЕДОМОСТЬ</t>
  </si>
  <si>
    <t>200/5</t>
  </si>
  <si>
    <t xml:space="preserve">      показания</t>
  </si>
  <si>
    <t xml:space="preserve">       эл.счетчика</t>
  </si>
  <si>
    <t xml:space="preserve">         показания</t>
  </si>
  <si>
    <t xml:space="preserve">      нагрузка</t>
  </si>
  <si>
    <t xml:space="preserve">       показания</t>
  </si>
  <si>
    <t xml:space="preserve">    эл.счетчика</t>
  </si>
  <si>
    <t xml:space="preserve">     эл.счетчика</t>
  </si>
  <si>
    <t xml:space="preserve">        нагрузка</t>
  </si>
  <si>
    <t xml:space="preserve">       нагрузка</t>
  </si>
  <si>
    <t xml:space="preserve">      эл.счетчика</t>
  </si>
  <si>
    <t xml:space="preserve">         нагрузка</t>
  </si>
  <si>
    <t xml:space="preserve">         эл.счетчика</t>
  </si>
  <si>
    <t xml:space="preserve">        эл.счетчика</t>
  </si>
  <si>
    <t xml:space="preserve">        показания</t>
  </si>
  <si>
    <t xml:space="preserve">          нагрузка</t>
  </si>
  <si>
    <t xml:space="preserve">            нагрузка</t>
  </si>
  <si>
    <t>150/5</t>
  </si>
  <si>
    <t>ИТОГО по фидерам :</t>
  </si>
  <si>
    <t xml:space="preserve">Ввод </t>
  </si>
  <si>
    <t>3000</t>
  </si>
  <si>
    <t xml:space="preserve">ИТОГО по  </t>
  </si>
  <si>
    <t>всем фидерам</t>
  </si>
  <si>
    <t>cosф</t>
  </si>
  <si>
    <t>03-30</t>
  </si>
  <si>
    <t>04-30</t>
  </si>
  <si>
    <t>10-30</t>
  </si>
  <si>
    <t>Главный инженер</t>
  </si>
  <si>
    <t>20/5</t>
  </si>
  <si>
    <t>1400</t>
  </si>
  <si>
    <t xml:space="preserve">     ПС "Карьер" 35/6 кВ</t>
  </si>
  <si>
    <t>кВт</t>
  </si>
  <si>
    <t>квар</t>
  </si>
  <si>
    <t>кВт·ч</t>
  </si>
  <si>
    <t>квар·ч</t>
  </si>
  <si>
    <t>Ф-1 "Город"</t>
  </si>
  <si>
    <t>ПС "Уссури" 35/10 кВ</t>
  </si>
  <si>
    <t>Ф-8 "Город"</t>
  </si>
  <si>
    <t>ВЛ-35 кВ Лесозаводск – ГДЗ цепь 1</t>
  </si>
  <si>
    <t>ВЛ-35 кВ Лесозаводск – ГДЗ цепь 2</t>
  </si>
  <si>
    <t>220/35/10 кВ</t>
  </si>
  <si>
    <t>ПС "Лесозаводск"</t>
  </si>
  <si>
    <t>Ф-5 "УПТК"</t>
  </si>
  <si>
    <t>Ф-6 "Больничный комплекс"</t>
  </si>
  <si>
    <t>Ф-8 "Левобережье"</t>
  </si>
  <si>
    <t>Ф-10 "Город"</t>
  </si>
  <si>
    <t>Ф-11 "Гор. Больница"</t>
  </si>
  <si>
    <t>Ф-12 "Филаретовка"</t>
  </si>
  <si>
    <t>Ф-14 "Водозабор"</t>
  </si>
  <si>
    <t>Ф-16 "ЦРП Ружино"</t>
  </si>
  <si>
    <t>Ф-19 "ЦРП Будника"</t>
  </si>
  <si>
    <t>Ф-21 "Ружино"</t>
  </si>
  <si>
    <t>Ф-22 "Ружино Х/З"</t>
  </si>
  <si>
    <t>Ф-4 РЕЗЕРВ</t>
  </si>
  <si>
    <t>ПС "Лесозаводск" 220/35/10 кВ</t>
  </si>
  <si>
    <t>21-30</t>
  </si>
  <si>
    <t>22-30</t>
  </si>
  <si>
    <t>Ф-9 "Гарнизон"</t>
  </si>
  <si>
    <t>№ 811090882</t>
  </si>
  <si>
    <t>№ 803111489</t>
  </si>
  <si>
    <t>Чернодед А.А.</t>
  </si>
  <si>
    <t>потребителям</t>
  </si>
  <si>
    <t xml:space="preserve">выдано </t>
  </si>
  <si>
    <t>эл.счетчика</t>
  </si>
  <si>
    <t>показания</t>
  </si>
  <si>
    <t>11-30</t>
  </si>
  <si>
    <t>16-30</t>
  </si>
  <si>
    <t>17-30</t>
  </si>
  <si>
    <t>Итого:</t>
  </si>
  <si>
    <t>кВт.ч</t>
  </si>
  <si>
    <t>кВар.ч</t>
  </si>
  <si>
    <t>21000</t>
  </si>
  <si>
    <t>№ 1156265</t>
  </si>
  <si>
    <t>№  1215817</t>
  </si>
  <si>
    <t xml:space="preserve">Главный инженер </t>
  </si>
  <si>
    <t>=(C43-C11)*D6</t>
  </si>
  <si>
    <t xml:space="preserve"> </t>
  </si>
  <si>
    <t>нагрузка</t>
  </si>
  <si>
    <t>№ 1316223</t>
  </si>
  <si>
    <t>№ 1316243</t>
  </si>
  <si>
    <t>№ 1316237</t>
  </si>
  <si>
    <t>№ 1316230</t>
  </si>
  <si>
    <t>№ 1316236</t>
  </si>
  <si>
    <t>№ 1316233</t>
  </si>
  <si>
    <t>№ 1316238</t>
  </si>
  <si>
    <t>№ 1316235</t>
  </si>
  <si>
    <t>№ 1316224</t>
  </si>
  <si>
    <t>№ 1316239</t>
  </si>
  <si>
    <t>№ 1316242</t>
  </si>
  <si>
    <t>№ 1316241</t>
  </si>
  <si>
    <t>№ 1316232</t>
  </si>
  <si>
    <t>№ 10035091</t>
  </si>
  <si>
    <t>6600</t>
  </si>
  <si>
    <t>8800</t>
  </si>
  <si>
    <t>4400</t>
  </si>
  <si>
    <t>3300</t>
  </si>
  <si>
    <r>
      <t xml:space="preserve">замера нагрузок в контрольный день  </t>
    </r>
    <r>
      <rPr>
        <b/>
        <u/>
        <sz val="10"/>
        <rFont val="Times New Roman"/>
        <family val="1"/>
        <charset val="204"/>
      </rPr>
      <t>21 июня 2023 г.</t>
    </r>
    <r>
      <rPr>
        <sz val="10"/>
        <rFont val="Times New Roman"/>
        <family val="1"/>
        <charset val="204"/>
      </rPr>
      <t xml:space="preserve">  по ООО "Коммунальные сети"</t>
    </r>
  </si>
  <si>
    <r>
      <t xml:space="preserve">замера нагрузок в контрольный день  </t>
    </r>
    <r>
      <rPr>
        <b/>
        <u/>
        <sz val="11"/>
        <rFont val="Times New Roman"/>
        <family val="1"/>
        <charset val="204"/>
      </rPr>
      <t>21</t>
    </r>
    <r>
      <rPr>
        <b/>
        <i/>
        <u/>
        <sz val="11"/>
        <rFont val="Times New Roman"/>
        <family val="1"/>
        <charset val="204"/>
      </rPr>
      <t xml:space="preserve"> июня 2023 г.</t>
    </r>
    <r>
      <rPr>
        <sz val="11"/>
        <rFont val="Times New Roman"/>
        <family val="1"/>
        <charset val="204"/>
      </rPr>
      <t xml:space="preserve">  по ООО "Коммунальные сети"</t>
    </r>
  </si>
  <si>
    <r>
      <t xml:space="preserve">замера нагрузок в контрольный день  </t>
    </r>
    <r>
      <rPr>
        <b/>
        <i/>
        <u/>
        <sz val="11"/>
        <rFont val="Times New Roman"/>
        <family val="1"/>
        <charset val="204"/>
      </rPr>
      <t>21 июня 2023 г.</t>
    </r>
    <r>
      <rPr>
        <sz val="11"/>
        <rFont val="Times New Roman"/>
        <family val="1"/>
        <charset val="204"/>
      </rPr>
      <t xml:space="preserve">  по ООО "Коммунальные сети"</t>
    </r>
  </si>
  <si>
    <r>
      <t xml:space="preserve">замера нагрузок в контрольный день  </t>
    </r>
    <r>
      <rPr>
        <b/>
        <i/>
        <u/>
        <sz val="10"/>
        <rFont val="Times New Roman"/>
        <family val="1"/>
        <charset val="204"/>
      </rPr>
      <t>21 июня 2023 г.</t>
    </r>
    <r>
      <rPr>
        <sz val="10"/>
        <rFont val="Times New Roman"/>
        <family val="1"/>
        <charset val="204"/>
      </rPr>
      <t xml:space="preserve">  по ООО "Коммунальные сети"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</si>
</sst>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1" fillId="0" borderId="0"/>
    <xf numFmtId="0" fontId="1" fillId="0" borderId="0"/>
    <xf numFmtId="0" fontId="1" fillId="0" borderId="0"/>
  </cellStyleXfs>
  <cellXfs count="348">
    <xf numFmtId="0" fontId="0" fillId="0" borderId="0" xfId="0"/>
    <xf numFmtId="49" fontId="3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right"/>
    </xf>
    <xf numFmtId="0" fontId="3" fillId="2" borderId="6" xfId="0" applyNumberFormat="1" applyFont="1" applyFill="1" applyBorder="1" applyAlignment="1">
      <alignment horizontal="center" vertical="top"/>
    </xf>
    <xf numFmtId="0" fontId="3" fillId="2" borderId="7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/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top"/>
    </xf>
    <xf numFmtId="0" fontId="3" fillId="2" borderId="9" xfId="0" applyNumberFormat="1" applyFont="1" applyFill="1" applyBorder="1" applyAlignment="1">
      <alignment horizontal="center" vertical="top"/>
    </xf>
    <xf numFmtId="0" fontId="3" fillId="2" borderId="10" xfId="0" applyNumberFormat="1" applyFont="1" applyFill="1" applyBorder="1" applyAlignment="1">
      <alignment horizontal="center" vertical="top"/>
    </xf>
    <xf numFmtId="49" fontId="6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49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Border="1"/>
    <xf numFmtId="4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Fill="1"/>
    <xf numFmtId="49" fontId="2" fillId="0" borderId="17" xfId="0" applyNumberFormat="1" applyFont="1" applyFill="1" applyBorder="1"/>
    <xf numFmtId="49" fontId="2" fillId="0" borderId="18" xfId="0" applyNumberFormat="1" applyFont="1" applyFill="1" applyBorder="1"/>
    <xf numFmtId="49" fontId="2" fillId="0" borderId="8" xfId="0" applyNumberFormat="1" applyFont="1" applyFill="1" applyBorder="1"/>
    <xf numFmtId="49" fontId="2" fillId="0" borderId="4" xfId="0" applyNumberFormat="1" applyFont="1" applyFill="1" applyBorder="1"/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/>
    <xf numFmtId="49" fontId="2" fillId="0" borderId="1" xfId="0" applyNumberFormat="1" applyFont="1" applyFill="1" applyBorder="1"/>
    <xf numFmtId="49" fontId="2" fillId="0" borderId="21" xfId="0" applyNumberFormat="1" applyFont="1" applyFill="1" applyBorder="1"/>
    <xf numFmtId="49" fontId="2" fillId="0" borderId="22" xfId="0" applyNumberFormat="1" applyFont="1" applyFill="1" applyBorder="1"/>
    <xf numFmtId="49" fontId="2" fillId="0" borderId="10" xfId="0" applyNumberFormat="1" applyFont="1" applyFill="1" applyBorder="1"/>
    <xf numFmtId="49" fontId="2" fillId="0" borderId="23" xfId="0" applyNumberFormat="1" applyFont="1" applyFill="1" applyBorder="1"/>
    <xf numFmtId="49" fontId="2" fillId="0" borderId="19" xfId="0" applyNumberFormat="1" applyFont="1" applyFill="1" applyBorder="1"/>
    <xf numFmtId="49" fontId="2" fillId="0" borderId="24" xfId="0" applyNumberFormat="1" applyFont="1" applyFill="1" applyBorder="1"/>
    <xf numFmtId="49" fontId="2" fillId="0" borderId="25" xfId="0" applyNumberFormat="1" applyFont="1" applyFill="1" applyBorder="1"/>
    <xf numFmtId="49" fontId="2" fillId="0" borderId="24" xfId="0" applyNumberFormat="1" applyFont="1" applyFill="1" applyBorder="1" applyAlignment="1">
      <alignment horizontal="left"/>
    </xf>
    <xf numFmtId="49" fontId="2" fillId="0" borderId="2" xfId="0" applyNumberFormat="1" applyFont="1" applyFill="1" applyBorder="1"/>
    <xf numFmtId="49" fontId="2" fillId="0" borderId="26" xfId="0" applyNumberFormat="1" applyFont="1" applyFill="1" applyBorder="1"/>
    <xf numFmtId="49" fontId="2" fillId="0" borderId="27" xfId="0" applyNumberFormat="1" applyFont="1" applyFill="1" applyBorder="1"/>
    <xf numFmtId="49" fontId="2" fillId="0" borderId="28" xfId="0" applyNumberFormat="1" applyFont="1" applyFill="1" applyBorder="1"/>
    <xf numFmtId="49" fontId="2" fillId="0" borderId="29" xfId="0" applyNumberFormat="1" applyFont="1" applyFill="1" applyBorder="1"/>
    <xf numFmtId="49" fontId="2" fillId="0" borderId="30" xfId="0" applyNumberFormat="1" applyFont="1" applyFill="1" applyBorder="1"/>
    <xf numFmtId="49" fontId="2" fillId="0" borderId="31" xfId="0" applyNumberFormat="1" applyFont="1" applyFill="1" applyBorder="1"/>
    <xf numFmtId="49" fontId="2" fillId="0" borderId="32" xfId="0" applyNumberFormat="1" applyFont="1" applyFill="1" applyBorder="1"/>
    <xf numFmtId="49" fontId="2" fillId="0" borderId="33" xfId="0" applyNumberFormat="1" applyFont="1" applyFill="1" applyBorder="1"/>
    <xf numFmtId="49" fontId="2" fillId="0" borderId="34" xfId="0" applyNumberFormat="1" applyFont="1" applyFill="1" applyBorder="1"/>
    <xf numFmtId="49" fontId="2" fillId="0" borderId="35" xfId="0" applyNumberFormat="1" applyFont="1" applyFill="1" applyBorder="1"/>
    <xf numFmtId="49" fontId="2" fillId="0" borderId="36" xfId="0" applyNumberFormat="1" applyFont="1" applyFill="1" applyBorder="1"/>
    <xf numFmtId="0" fontId="2" fillId="2" borderId="20" xfId="0" applyFont="1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top"/>
    </xf>
    <xf numFmtId="4" fontId="2" fillId="0" borderId="4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top"/>
    </xf>
    <xf numFmtId="49" fontId="6" fillId="0" borderId="13" xfId="0" applyNumberFormat="1" applyFont="1" applyFill="1" applyBorder="1"/>
    <xf numFmtId="49" fontId="6" fillId="0" borderId="14" xfId="0" applyNumberFormat="1" applyFont="1" applyFill="1" applyBorder="1"/>
    <xf numFmtId="49" fontId="2" fillId="0" borderId="38" xfId="0" applyNumberFormat="1" applyFont="1" applyFill="1" applyBorder="1"/>
    <xf numFmtId="49" fontId="6" fillId="0" borderId="19" xfId="0" applyNumberFormat="1" applyFont="1" applyFill="1" applyBorder="1"/>
    <xf numFmtId="49" fontId="6" fillId="0" borderId="20" xfId="0" applyNumberFormat="1" applyFont="1" applyFill="1" applyBorder="1"/>
    <xf numFmtId="49" fontId="6" fillId="0" borderId="4" xfId="0" applyNumberFormat="1" applyFont="1" applyFill="1" applyBorder="1"/>
    <xf numFmtId="49" fontId="6" fillId="0" borderId="8" xfId="0" applyNumberFormat="1" applyFont="1" applyFill="1" applyBorder="1"/>
    <xf numFmtId="49" fontId="2" fillId="0" borderId="16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/>
    <xf numFmtId="2" fontId="2" fillId="0" borderId="9" xfId="0" applyNumberFormat="1" applyFont="1" applyFill="1" applyBorder="1" applyAlignment="1">
      <alignment horizontal="center" wrapText="1"/>
    </xf>
    <xf numFmtId="2" fontId="7" fillId="0" borderId="39" xfId="0" applyNumberFormat="1" applyFont="1" applyFill="1" applyBorder="1" applyAlignment="1">
      <alignment horizontal="center" wrapText="1"/>
    </xf>
    <xf numFmtId="2" fontId="2" fillId="0" borderId="39" xfId="0" applyNumberFormat="1" applyFont="1" applyFill="1" applyBorder="1" applyAlignment="1">
      <alignment horizontal="center" wrapText="1"/>
    </xf>
    <xf numFmtId="2" fontId="7" fillId="0" borderId="7" xfId="0" applyNumberFormat="1" applyFont="1" applyFill="1" applyBorder="1" applyAlignment="1">
      <alignment horizontal="center" wrapText="1"/>
    </xf>
    <xf numFmtId="2" fontId="7" fillId="0" borderId="15" xfId="0" applyNumberFormat="1" applyFont="1" applyFill="1" applyBorder="1" applyAlignment="1">
      <alignment horizontal="center" wrapText="1"/>
    </xf>
    <xf numFmtId="2" fontId="7" fillId="0" borderId="6" xfId="0" applyNumberFormat="1" applyFont="1" applyFill="1" applyBorder="1" applyAlignment="1">
      <alignment horizontal="center" wrapText="1"/>
    </xf>
    <xf numFmtId="2" fontId="7" fillId="0" borderId="41" xfId="0" applyNumberFormat="1" applyFont="1" applyFill="1" applyBorder="1" applyAlignment="1">
      <alignment horizontal="center" wrapText="1"/>
    </xf>
    <xf numFmtId="49" fontId="6" fillId="0" borderId="44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top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9" fontId="3" fillId="0" borderId="0" xfId="0" applyNumberFormat="1" applyFont="1" applyBorder="1"/>
    <xf numFmtId="49" fontId="4" fillId="0" borderId="0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" fontId="2" fillId="0" borderId="0" xfId="0" applyNumberFormat="1" applyFont="1"/>
    <xf numFmtId="49" fontId="2" fillId="0" borderId="19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/>
    </xf>
    <xf numFmtId="0" fontId="2" fillId="0" borderId="19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top"/>
    </xf>
    <xf numFmtId="49" fontId="3" fillId="0" borderId="0" xfId="0" applyNumberFormat="1" applyFont="1" applyFill="1"/>
    <xf numFmtId="0" fontId="3" fillId="3" borderId="0" xfId="0" applyFont="1" applyFill="1"/>
    <xf numFmtId="49" fontId="3" fillId="0" borderId="0" xfId="0" applyNumberFormat="1" applyFont="1" applyFill="1" applyBorder="1"/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4" fontId="3" fillId="0" borderId="38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" fontId="3" fillId="0" borderId="45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6" fillId="0" borderId="0" xfId="0" applyNumberFormat="1" applyFont="1"/>
    <xf numFmtId="4" fontId="6" fillId="0" borderId="39" xfId="0" applyNumberFormat="1" applyFont="1" applyBorder="1" applyAlignment="1">
      <alignment horizontal="center" vertical="center"/>
    </xf>
    <xf numFmtId="0" fontId="2" fillId="4" borderId="0" xfId="0" applyFont="1" applyFill="1"/>
    <xf numFmtId="2" fontId="2" fillId="0" borderId="0" xfId="0" applyNumberFormat="1" applyFont="1" applyBorder="1"/>
    <xf numFmtId="173" fontId="2" fillId="0" borderId="0" xfId="0" applyNumberFormat="1" applyFont="1"/>
    <xf numFmtId="4" fontId="6" fillId="0" borderId="41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2" fontId="2" fillId="0" borderId="56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wrapText="1"/>
    </xf>
    <xf numFmtId="2" fontId="7" fillId="0" borderId="3" xfId="0" applyNumberFormat="1" applyFont="1" applyFill="1" applyBorder="1" applyAlignment="1">
      <alignment horizontal="center" wrapText="1"/>
    </xf>
    <xf numFmtId="2" fontId="7" fillId="0" borderId="4" xfId="0" applyNumberFormat="1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2" fontId="3" fillId="0" borderId="46" xfId="0" applyNumberFormat="1" applyFont="1" applyFill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top"/>
    </xf>
    <xf numFmtId="2" fontId="0" fillId="0" borderId="19" xfId="0" applyNumberFormat="1" applyBorder="1"/>
    <xf numFmtId="2" fontId="0" fillId="0" borderId="20" xfId="0" applyNumberFormat="1" applyBorder="1"/>
    <xf numFmtId="49" fontId="2" fillId="0" borderId="2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top"/>
    </xf>
    <xf numFmtId="0" fontId="2" fillId="2" borderId="40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4" fontId="4" fillId="0" borderId="40" xfId="0" applyNumberFormat="1" applyFont="1" applyFill="1" applyBorder="1" applyAlignment="1">
      <alignment horizontal="center" vertical="center"/>
    </xf>
    <xf numFmtId="2" fontId="0" fillId="0" borderId="61" xfId="0" applyNumberFormat="1" applyBorder="1"/>
    <xf numFmtId="2" fontId="0" fillId="0" borderId="57" xfId="0" applyNumberFormat="1" applyBorder="1"/>
    <xf numFmtId="2" fontId="0" fillId="0" borderId="62" xfId="0" applyNumberFormat="1" applyBorder="1"/>
    <xf numFmtId="2" fontId="0" fillId="0" borderId="63" xfId="0" applyNumberFormat="1" applyBorder="1"/>
    <xf numFmtId="2" fontId="0" fillId="0" borderId="64" xfId="0" applyNumberFormat="1" applyBorder="1"/>
    <xf numFmtId="2" fontId="0" fillId="0" borderId="47" xfId="0" applyNumberFormat="1" applyBorder="1"/>
    <xf numFmtId="2" fontId="0" fillId="0" borderId="11" xfId="0" applyNumberFormat="1" applyBorder="1"/>
    <xf numFmtId="2" fontId="0" fillId="0" borderId="51" xfId="0" applyNumberFormat="1" applyBorder="1"/>
    <xf numFmtId="2" fontId="0" fillId="0" borderId="12" xfId="0" applyNumberFormat="1" applyBorder="1"/>
    <xf numFmtId="2" fontId="0" fillId="0" borderId="49" xfId="0" applyNumberFormat="1" applyBorder="1"/>
    <xf numFmtId="0" fontId="3" fillId="2" borderId="18" xfId="0" applyNumberFormat="1" applyFont="1" applyFill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top"/>
    </xf>
    <xf numFmtId="4" fontId="3" fillId="0" borderId="54" xfId="0" applyNumberFormat="1" applyFont="1" applyBorder="1" applyAlignment="1">
      <alignment horizontal="center" vertical="center"/>
    </xf>
    <xf numFmtId="4" fontId="3" fillId="0" borderId="65" xfId="0" applyNumberFormat="1" applyFont="1" applyBorder="1" applyAlignment="1">
      <alignment horizontal="center" vertical="center"/>
    </xf>
    <xf numFmtId="0" fontId="3" fillId="2" borderId="66" xfId="0" applyNumberFormat="1" applyFont="1" applyFill="1" applyBorder="1" applyAlignment="1">
      <alignment horizontal="center" vertical="top"/>
    </xf>
    <xf numFmtId="2" fontId="0" fillId="0" borderId="5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/>
    </xf>
    <xf numFmtId="0" fontId="3" fillId="2" borderId="45" xfId="0" applyFont="1" applyFill="1" applyBorder="1" applyAlignment="1">
      <alignment horizontal="center" vertical="top"/>
    </xf>
    <xf numFmtId="2" fontId="0" fillId="0" borderId="48" xfId="0" applyNumberFormat="1" applyBorder="1"/>
    <xf numFmtId="2" fontId="0" fillId="0" borderId="44" xfId="0" applyNumberFormat="1" applyBorder="1"/>
    <xf numFmtId="2" fontId="0" fillId="0" borderId="52" xfId="0" applyNumberFormat="1" applyBorder="1"/>
    <xf numFmtId="2" fontId="0" fillId="0" borderId="68" xfId="0" applyNumberFormat="1" applyBorder="1"/>
    <xf numFmtId="2" fontId="0" fillId="0" borderId="69" xfId="0" applyNumberFormat="1" applyBorder="1"/>
    <xf numFmtId="2" fontId="0" fillId="0" borderId="70" xfId="0" applyNumberFormat="1" applyBorder="1"/>
    <xf numFmtId="2" fontId="0" fillId="0" borderId="27" xfId="0" applyNumberFormat="1" applyBorder="1"/>
    <xf numFmtId="2" fontId="0" fillId="0" borderId="50" xfId="0" applyNumberFormat="1" applyBorder="1"/>
    <xf numFmtId="2" fontId="0" fillId="0" borderId="60" xfId="0" applyNumberFormat="1" applyBorder="1"/>
    <xf numFmtId="2" fontId="0" fillId="0" borderId="28" xfId="0" applyNumberFormat="1" applyBorder="1"/>
    <xf numFmtId="0" fontId="0" fillId="0" borderId="12" xfId="0" applyBorder="1"/>
    <xf numFmtId="0" fontId="0" fillId="0" borderId="61" xfId="0" applyBorder="1"/>
    <xf numFmtId="0" fontId="0" fillId="0" borderId="57" xfId="0" applyBorder="1"/>
    <xf numFmtId="0" fontId="0" fillId="0" borderId="63" xfId="0" applyBorder="1"/>
    <xf numFmtId="0" fontId="0" fillId="0" borderId="64" xfId="0" applyBorder="1"/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59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/>
    <xf numFmtId="49" fontId="2" fillId="0" borderId="10" xfId="0" applyNumberFormat="1" applyFont="1" applyFill="1" applyBorder="1" applyAlignment="1"/>
    <xf numFmtId="49" fontId="2" fillId="0" borderId="1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 "Лесозаводск"'!#REF!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"Лесозаводск"'!#REF!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38368"/>
        <c:axId val="109183360"/>
      </c:lineChart>
      <c:catAx>
        <c:axId val="107338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09183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1833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073383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Суточный график нагрузок п-ст "Лесозаводск" 220/35/10 (18 июня 2003г) по фидерам ОАО "Электросервис"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 "Лесозаводск"'!#REF!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"Лесозаводск"'!#REF!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215744"/>
        <c:axId val="109217664"/>
      </c:barChart>
      <c:catAx>
        <c:axId val="10921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время, час.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09217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21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нагрузка, кВт.ч.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09215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0</xdr:colOff>
      <xdr:row>0</xdr:row>
      <xdr:rowOff>0</xdr:rowOff>
    </xdr:from>
    <xdr:to>
      <xdr:col>67</xdr:col>
      <xdr:colOff>323850</xdr:colOff>
      <xdr:row>0</xdr:row>
      <xdr:rowOff>0</xdr:rowOff>
    </xdr:to>
    <xdr:graphicFrame macro="">
      <xdr:nvGraphicFramePr>
        <xdr:cNvPr id="12400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62</xdr:col>
      <xdr:colOff>0</xdr:colOff>
      <xdr:row>0</xdr:row>
      <xdr:rowOff>0</xdr:rowOff>
    </xdr:from>
    <xdr:to>
      <xdr:col>70</xdr:col>
      <xdr:colOff>342900</xdr:colOff>
      <xdr:row>0</xdr:row>
      <xdr:rowOff>0</xdr:rowOff>
    </xdr:to>
    <xdr:graphicFrame macro="">
      <xdr:nvGraphicFramePr>
        <xdr:cNvPr id="12400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 macro="" textlink="">
      <xdr:nvSpPr>
        <xdr:cNvPr id="1255539" name="Line 26"/>
        <xdr:cNvSpPr>
          <a:spLocks noChangeShapeType="1"/>
        </xdr:cNvSpPr>
      </xdr:nvSpPr>
      <xdr:spPr bwMode="auto">
        <a:xfrm flipH="1">
          <a:off x="581025" y="1628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 macro="" textlink="">
      <xdr:nvSpPr>
        <xdr:cNvPr id="1255540" name="Line 51"/>
        <xdr:cNvSpPr>
          <a:spLocks noChangeShapeType="1"/>
        </xdr:cNvSpPr>
      </xdr:nvSpPr>
      <xdr:spPr bwMode="auto">
        <a:xfrm flipH="1">
          <a:off x="581025" y="1600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 macro="" textlink="">
      <xdr:nvSpPr>
        <xdr:cNvPr id="1255541" name="Line 26"/>
        <xdr:cNvSpPr>
          <a:spLocks noChangeShapeType="1"/>
        </xdr:cNvSpPr>
      </xdr:nvSpPr>
      <xdr:spPr bwMode="auto">
        <a:xfrm flipH="1">
          <a:off x="581025" y="1628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 macro="" textlink="">
      <xdr:nvSpPr>
        <xdr:cNvPr id="1255542" name="Line 51"/>
        <xdr:cNvSpPr>
          <a:spLocks noChangeShapeType="1"/>
        </xdr:cNvSpPr>
      </xdr:nvSpPr>
      <xdr:spPr bwMode="auto">
        <a:xfrm flipH="1">
          <a:off x="581025" y="1600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 macro="" textlink="">
      <xdr:nvSpPr>
        <xdr:cNvPr id="1255543" name="Line 26"/>
        <xdr:cNvSpPr>
          <a:spLocks noChangeShapeType="1"/>
        </xdr:cNvSpPr>
      </xdr:nvSpPr>
      <xdr:spPr bwMode="auto">
        <a:xfrm flipH="1">
          <a:off x="581025" y="1628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 macro="" textlink="">
      <xdr:nvSpPr>
        <xdr:cNvPr id="1255544" name="Line 51"/>
        <xdr:cNvSpPr>
          <a:spLocks noChangeShapeType="1"/>
        </xdr:cNvSpPr>
      </xdr:nvSpPr>
      <xdr:spPr bwMode="auto">
        <a:xfrm flipH="1">
          <a:off x="581025" y="1600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 macro="" textlink="">
      <xdr:nvSpPr>
        <xdr:cNvPr id="1255545" name="Line 26"/>
        <xdr:cNvSpPr>
          <a:spLocks noChangeShapeType="1"/>
        </xdr:cNvSpPr>
      </xdr:nvSpPr>
      <xdr:spPr bwMode="auto">
        <a:xfrm flipH="1">
          <a:off x="581025" y="1628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 macro="" textlink="">
      <xdr:nvSpPr>
        <xdr:cNvPr id="1255546" name="Line 51"/>
        <xdr:cNvSpPr>
          <a:spLocks noChangeShapeType="1"/>
        </xdr:cNvSpPr>
      </xdr:nvSpPr>
      <xdr:spPr bwMode="auto">
        <a:xfrm flipH="1">
          <a:off x="581025" y="1600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 macro="" textlink="">
      <xdr:nvSpPr>
        <xdr:cNvPr id="1255547" name="Line 26"/>
        <xdr:cNvSpPr>
          <a:spLocks noChangeShapeType="1"/>
        </xdr:cNvSpPr>
      </xdr:nvSpPr>
      <xdr:spPr bwMode="auto">
        <a:xfrm flipH="1">
          <a:off x="581025" y="1628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 macro="" textlink="">
      <xdr:nvSpPr>
        <xdr:cNvPr id="1255548" name="Line 51"/>
        <xdr:cNvSpPr>
          <a:spLocks noChangeShapeType="1"/>
        </xdr:cNvSpPr>
      </xdr:nvSpPr>
      <xdr:spPr bwMode="auto">
        <a:xfrm flipH="1">
          <a:off x="581025" y="1600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 macro="" textlink="">
      <xdr:nvSpPr>
        <xdr:cNvPr id="1255549" name="Line 26"/>
        <xdr:cNvSpPr>
          <a:spLocks noChangeShapeType="1"/>
        </xdr:cNvSpPr>
      </xdr:nvSpPr>
      <xdr:spPr bwMode="auto">
        <a:xfrm flipH="1">
          <a:off x="581025" y="1628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 macro="" textlink="">
      <xdr:nvSpPr>
        <xdr:cNvPr id="1255550" name="Line 51"/>
        <xdr:cNvSpPr>
          <a:spLocks noChangeShapeType="1"/>
        </xdr:cNvSpPr>
      </xdr:nvSpPr>
      <xdr:spPr bwMode="auto">
        <a:xfrm flipH="1">
          <a:off x="581025" y="1600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 macro="" textlink="">
      <xdr:nvSpPr>
        <xdr:cNvPr id="1255551" name="Line 26"/>
        <xdr:cNvSpPr>
          <a:spLocks noChangeShapeType="1"/>
        </xdr:cNvSpPr>
      </xdr:nvSpPr>
      <xdr:spPr bwMode="auto">
        <a:xfrm flipH="1">
          <a:off x="581025" y="1628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 macro="" textlink="">
      <xdr:nvSpPr>
        <xdr:cNvPr id="1255552" name="Line 51"/>
        <xdr:cNvSpPr>
          <a:spLocks noChangeShapeType="1"/>
        </xdr:cNvSpPr>
      </xdr:nvSpPr>
      <xdr:spPr bwMode="auto">
        <a:xfrm flipH="1">
          <a:off x="581025" y="1600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28575</xdr:rowOff>
    </xdr:from>
    <xdr:to>
      <xdr:col>1</xdr:col>
      <xdr:colOff>0</xdr:colOff>
      <xdr:row>7</xdr:row>
      <xdr:rowOff>180975</xdr:rowOff>
    </xdr:to>
    <xdr:sp macro="" textlink="">
      <xdr:nvSpPr>
        <xdr:cNvPr id="1255553" name="Line 26"/>
        <xdr:cNvSpPr>
          <a:spLocks noChangeShapeType="1"/>
        </xdr:cNvSpPr>
      </xdr:nvSpPr>
      <xdr:spPr bwMode="auto">
        <a:xfrm flipH="1">
          <a:off x="581025" y="16287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152400</xdr:rowOff>
    </xdr:to>
    <xdr:sp macro="" textlink="">
      <xdr:nvSpPr>
        <xdr:cNvPr id="1255554" name="Line 51"/>
        <xdr:cNvSpPr>
          <a:spLocks noChangeShapeType="1"/>
        </xdr:cNvSpPr>
      </xdr:nvSpPr>
      <xdr:spPr bwMode="auto">
        <a:xfrm flipH="1">
          <a:off x="581025" y="16002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70" zoomScaleNormal="100" zoomScaleSheetLayoutView="70" workbookViewId="0">
      <selection activeCell="G25" sqref="G25"/>
    </sheetView>
  </sheetViews>
  <sheetFormatPr defaultRowHeight="15" x14ac:dyDescent="0.25"/>
  <cols>
    <col min="1" max="1" width="8.28515625" style="6" customWidth="1"/>
    <col min="2" max="2" width="6.85546875" style="6" customWidth="1"/>
    <col min="3" max="3" width="9.28515625" style="6" customWidth="1"/>
    <col min="4" max="4" width="13.140625" style="6" customWidth="1"/>
    <col min="5" max="5" width="12" style="6" customWidth="1"/>
    <col min="6" max="6" width="12.140625" style="6" customWidth="1"/>
    <col min="7" max="7" width="12.5703125" style="6" customWidth="1"/>
    <col min="8" max="8" width="14.85546875" style="6" customWidth="1"/>
    <col min="9" max="9" width="11" style="6" customWidth="1"/>
    <col min="10" max="10" width="9.140625" style="6"/>
    <col min="11" max="11" width="8.28515625" style="6" customWidth="1"/>
    <col min="12" max="12" width="8.42578125" style="6" customWidth="1"/>
    <col min="13" max="13" width="7.42578125" style="6" customWidth="1"/>
    <col min="14" max="16384" width="9.140625" style="6"/>
  </cols>
  <sheetData>
    <row r="1" spans="1:13" s="155" customFormat="1" ht="15.95" customHeight="1" x14ac:dyDescent="0.25">
      <c r="A1" s="294" t="s">
        <v>38</v>
      </c>
      <c r="B1" s="294"/>
      <c r="C1" s="294"/>
      <c r="D1" s="294"/>
      <c r="E1" s="294"/>
      <c r="F1" s="294"/>
      <c r="G1" s="294"/>
      <c r="H1" s="294"/>
      <c r="I1" s="154"/>
      <c r="J1" s="6"/>
      <c r="K1" s="154"/>
      <c r="L1" s="154"/>
      <c r="M1" s="154"/>
    </row>
    <row r="2" spans="1:13" s="155" customFormat="1" ht="15.95" customHeight="1" x14ac:dyDescent="0.25">
      <c r="A2" s="293" t="s">
        <v>137</v>
      </c>
      <c r="B2" s="293"/>
      <c r="C2" s="293"/>
      <c r="D2" s="293"/>
      <c r="E2" s="293"/>
      <c r="F2" s="293"/>
      <c r="G2" s="293"/>
      <c r="H2" s="293"/>
      <c r="I2" s="154"/>
      <c r="J2" s="6"/>
      <c r="K2" s="154"/>
      <c r="L2" s="156"/>
      <c r="M2" s="154"/>
    </row>
    <row r="3" spans="1:13" s="155" customFormat="1" ht="15.95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6"/>
      <c r="K3" s="154"/>
      <c r="L3" s="156"/>
      <c r="M3" s="154"/>
    </row>
    <row r="4" spans="1:13" s="155" customFormat="1" ht="15.95" customHeight="1" thickBot="1" x14ac:dyDescent="0.3">
      <c r="A4" s="154"/>
      <c r="B4" s="154"/>
      <c r="C4" s="157" t="s">
        <v>69</v>
      </c>
      <c r="D4" s="154"/>
      <c r="E4" s="154"/>
      <c r="F4" s="158" t="s">
        <v>4</v>
      </c>
      <c r="G4" s="154"/>
      <c r="H4" s="154"/>
      <c r="I4" s="154"/>
      <c r="J4" s="6"/>
      <c r="K4" s="154"/>
      <c r="L4" s="154"/>
      <c r="M4" s="154"/>
    </row>
    <row r="5" spans="1:13" s="155" customFormat="1" ht="15.95" customHeight="1" thickBot="1" x14ac:dyDescent="0.3">
      <c r="A5" s="156"/>
      <c r="B5" s="156"/>
      <c r="C5" s="297" t="s">
        <v>58</v>
      </c>
      <c r="D5" s="298"/>
      <c r="E5" s="298"/>
      <c r="F5" s="298"/>
      <c r="G5" s="299"/>
      <c r="H5" s="156"/>
      <c r="I5" s="156"/>
      <c r="J5" s="156"/>
      <c r="K5" s="156"/>
      <c r="L5" s="156"/>
      <c r="M5" s="156"/>
    </row>
    <row r="6" spans="1:13" s="155" customFormat="1" ht="15.95" customHeight="1" thickBot="1" x14ac:dyDescent="0.3">
      <c r="A6" s="156"/>
      <c r="B6" s="156"/>
      <c r="C6" s="295" t="s">
        <v>35</v>
      </c>
      <c r="D6" s="171" t="s">
        <v>36</v>
      </c>
      <c r="E6" s="172"/>
      <c r="F6" s="171" t="s">
        <v>67</v>
      </c>
      <c r="G6" s="173"/>
      <c r="H6" s="302"/>
      <c r="I6" s="302"/>
      <c r="J6" s="156"/>
      <c r="K6" s="156"/>
      <c r="L6" s="156"/>
      <c r="M6" s="156"/>
    </row>
    <row r="7" spans="1:13" s="155" customFormat="1" ht="15.95" customHeight="1" thickBot="1" x14ac:dyDescent="0.3">
      <c r="A7" s="156"/>
      <c r="B7" s="156"/>
      <c r="C7" s="296"/>
      <c r="D7" s="171" t="s">
        <v>32</v>
      </c>
      <c r="E7" s="172"/>
      <c r="F7" s="171" t="s">
        <v>68</v>
      </c>
      <c r="G7" s="173"/>
      <c r="H7" s="156"/>
      <c r="I7" s="156"/>
      <c r="J7" s="156"/>
      <c r="K7" s="156"/>
      <c r="L7" s="156"/>
      <c r="M7" s="156"/>
    </row>
    <row r="8" spans="1:13" s="155" customFormat="1" ht="15.95" customHeight="1" x14ac:dyDescent="0.25">
      <c r="A8" s="156"/>
      <c r="B8" s="156"/>
      <c r="C8" s="296"/>
      <c r="D8" s="29" t="s">
        <v>42</v>
      </c>
      <c r="E8" s="30"/>
      <c r="F8" s="42" t="s">
        <v>43</v>
      </c>
      <c r="G8" s="43"/>
      <c r="H8" s="302"/>
      <c r="I8" s="302"/>
      <c r="J8" s="156"/>
      <c r="K8" s="156"/>
      <c r="L8" s="159"/>
      <c r="M8" s="156"/>
    </row>
    <row r="9" spans="1:13" s="155" customFormat="1" ht="15.95" customHeight="1" thickBot="1" x14ac:dyDescent="0.3">
      <c r="A9" s="156"/>
      <c r="B9" s="156"/>
      <c r="C9" s="296"/>
      <c r="D9" s="93" t="s">
        <v>41</v>
      </c>
      <c r="E9" s="174"/>
      <c r="F9" s="93"/>
      <c r="G9" s="174"/>
      <c r="H9" s="302"/>
      <c r="I9" s="302"/>
      <c r="J9" s="156"/>
      <c r="K9" s="156"/>
      <c r="L9" s="156"/>
      <c r="M9" s="156"/>
    </row>
    <row r="10" spans="1:13" s="155" customFormat="1" ht="15.95" customHeight="1" x14ac:dyDescent="0.25">
      <c r="A10" s="156"/>
      <c r="B10" s="156"/>
      <c r="C10" s="296"/>
      <c r="D10" s="300" t="s">
        <v>130</v>
      </c>
      <c r="E10" s="301"/>
      <c r="F10" s="110" t="s">
        <v>30</v>
      </c>
      <c r="G10" s="30" t="s">
        <v>31</v>
      </c>
      <c r="H10" s="156"/>
      <c r="I10" s="156"/>
      <c r="J10" s="156"/>
      <c r="K10" s="156"/>
      <c r="L10" s="156"/>
      <c r="M10" s="156"/>
    </row>
    <row r="11" spans="1:13" s="155" customFormat="1" ht="15.95" customHeight="1" thickBot="1" x14ac:dyDescent="0.3">
      <c r="A11" s="156"/>
      <c r="B11" s="156"/>
      <c r="C11" s="296"/>
      <c r="D11" s="274" t="s">
        <v>30</v>
      </c>
      <c r="E11" s="275" t="s">
        <v>31</v>
      </c>
      <c r="F11" s="215" t="s">
        <v>70</v>
      </c>
      <c r="G11" s="43" t="s">
        <v>71</v>
      </c>
      <c r="H11" s="156"/>
      <c r="I11" s="156"/>
      <c r="J11" s="156"/>
      <c r="K11" s="156"/>
      <c r="L11" s="156"/>
      <c r="M11" s="156"/>
    </row>
    <row r="12" spans="1:13" s="155" customFormat="1" ht="15.95" customHeight="1" x14ac:dyDescent="0.25">
      <c r="A12" s="160"/>
      <c r="B12" s="160"/>
      <c r="C12" s="216" t="s">
        <v>5</v>
      </c>
      <c r="D12" s="239">
        <v>4550.74</v>
      </c>
      <c r="E12" s="278">
        <v>2993.7</v>
      </c>
      <c r="F12" s="153"/>
      <c r="G12" s="153"/>
      <c r="H12" s="161"/>
      <c r="I12" s="156"/>
      <c r="J12" s="161"/>
      <c r="K12" s="161"/>
      <c r="L12" s="161"/>
      <c r="M12" s="161"/>
    </row>
    <row r="13" spans="1:13" s="155" customFormat="1" ht="15.95" customHeight="1" x14ac:dyDescent="0.25">
      <c r="A13" s="160"/>
      <c r="B13" s="160"/>
      <c r="C13" s="1" t="s">
        <v>6</v>
      </c>
      <c r="D13" s="240">
        <v>4550.75</v>
      </c>
      <c r="E13" s="279">
        <v>2993.78</v>
      </c>
      <c r="F13" s="162">
        <f>(D13-D12)*$F$7</f>
        <v>14.00000000030559</v>
      </c>
      <c r="G13" s="162">
        <f>(E13-E12)*$F$7</f>
        <v>112.00000000053478</v>
      </c>
      <c r="H13" s="163"/>
      <c r="I13" s="161"/>
      <c r="J13" s="164"/>
      <c r="K13" s="165"/>
      <c r="L13" s="161"/>
      <c r="M13" s="161"/>
    </row>
    <row r="14" spans="1:13" s="155" customFormat="1" ht="15.95" customHeight="1" x14ac:dyDescent="0.25">
      <c r="A14" s="160"/>
      <c r="B14" s="160"/>
      <c r="C14" s="1" t="s">
        <v>7</v>
      </c>
      <c r="D14" s="240">
        <v>4550.75</v>
      </c>
      <c r="E14" s="279">
        <v>2993.86</v>
      </c>
      <c r="F14" s="162">
        <f>(D14-D13)*$F$7</f>
        <v>0</v>
      </c>
      <c r="G14" s="162">
        <f t="shared" ref="G14:G22" si="0">(E14-E13)*$F$7</f>
        <v>111.99999999989814</v>
      </c>
      <c r="H14" s="163"/>
      <c r="I14" s="166"/>
      <c r="J14" s="164"/>
      <c r="K14" s="165"/>
      <c r="L14" s="161"/>
      <c r="M14" s="161"/>
    </row>
    <row r="15" spans="1:13" s="155" customFormat="1" ht="15.95" customHeight="1" x14ac:dyDescent="0.25">
      <c r="A15" s="160"/>
      <c r="B15" s="160"/>
      <c r="C15" s="1" t="s">
        <v>8</v>
      </c>
      <c r="D15" s="240">
        <v>4550.76</v>
      </c>
      <c r="E15" s="279">
        <v>2993.94</v>
      </c>
      <c r="F15" s="162">
        <f>(D15-D14)*$F$7</f>
        <v>14.00000000030559</v>
      </c>
      <c r="G15" s="162">
        <f>(E15-E14)*$F$7</f>
        <v>111.99999999989814</v>
      </c>
      <c r="H15" s="163"/>
      <c r="I15" s="166"/>
      <c r="J15" s="164"/>
      <c r="K15" s="165"/>
      <c r="L15" s="161"/>
      <c r="M15" s="161"/>
    </row>
    <row r="16" spans="1:13" s="155" customFormat="1" ht="15.95" customHeight="1" thickBot="1" x14ac:dyDescent="0.3">
      <c r="A16" s="160"/>
      <c r="B16" s="160"/>
      <c r="C16" s="5" t="s">
        <v>63</v>
      </c>
      <c r="D16" s="241">
        <v>4550.76</v>
      </c>
      <c r="E16" s="280">
        <v>2993.98</v>
      </c>
      <c r="F16" s="277"/>
      <c r="G16" s="277"/>
      <c r="H16" s="163"/>
      <c r="I16" s="166"/>
      <c r="J16" s="164"/>
      <c r="K16" s="165"/>
      <c r="L16" s="161"/>
      <c r="M16" s="161"/>
    </row>
    <row r="17" spans="1:13" s="155" customFormat="1" ht="15.95" customHeight="1" thickBot="1" x14ac:dyDescent="0.3">
      <c r="A17" s="160"/>
      <c r="B17" s="160"/>
      <c r="C17" s="3" t="s">
        <v>9</v>
      </c>
      <c r="D17" s="282">
        <v>4550.7700000000004</v>
      </c>
      <c r="E17" s="283">
        <v>2994.02</v>
      </c>
      <c r="F17" s="233">
        <f>(D17-D15)*$F$7</f>
        <v>14.00000000030559</v>
      </c>
      <c r="G17" s="233">
        <f>(E17-E15)*$F$7</f>
        <v>111.99999999989814</v>
      </c>
      <c r="H17" s="163"/>
      <c r="I17" s="166"/>
      <c r="J17" s="164"/>
      <c r="K17" s="165"/>
      <c r="L17" s="161"/>
      <c r="M17" s="161"/>
    </row>
    <row r="18" spans="1:13" s="155" customFormat="1" ht="15.95" customHeight="1" x14ac:dyDescent="0.25">
      <c r="A18" s="160"/>
      <c r="B18" s="160"/>
      <c r="C18" s="4" t="s">
        <v>64</v>
      </c>
      <c r="D18" s="239">
        <v>4550.7700000000004</v>
      </c>
      <c r="E18" s="278">
        <v>2994.06</v>
      </c>
      <c r="F18" s="232"/>
      <c r="G18" s="232"/>
      <c r="H18" s="163"/>
      <c r="I18" s="166"/>
      <c r="J18" s="164"/>
      <c r="K18" s="165"/>
      <c r="L18" s="161"/>
      <c r="M18" s="161"/>
    </row>
    <row r="19" spans="1:13" s="155" customFormat="1" ht="15.95" customHeight="1" x14ac:dyDescent="0.25">
      <c r="A19" s="160"/>
      <c r="B19" s="160"/>
      <c r="C19" s="1" t="s">
        <v>10</v>
      </c>
      <c r="D19" s="240">
        <v>4550.7700000000004</v>
      </c>
      <c r="E19" s="279">
        <v>2994.1</v>
      </c>
      <c r="F19" s="162">
        <f>(D19-D17)*$F$7</f>
        <v>0</v>
      </c>
      <c r="G19" s="162">
        <f>(E19-E17)*$F$7</f>
        <v>111.99999999989814</v>
      </c>
      <c r="H19" s="163"/>
      <c r="I19" s="166"/>
      <c r="J19" s="164"/>
      <c r="K19" s="165"/>
      <c r="L19" s="161"/>
      <c r="M19" s="161"/>
    </row>
    <row r="20" spans="1:13" s="155" customFormat="1" ht="15.95" customHeight="1" x14ac:dyDescent="0.25">
      <c r="A20" s="160"/>
      <c r="B20" s="160"/>
      <c r="C20" s="1" t="s">
        <v>11</v>
      </c>
      <c r="D20" s="240">
        <v>4550.78</v>
      </c>
      <c r="E20" s="279">
        <v>2994.17</v>
      </c>
      <c r="F20" s="162">
        <f>(D20-D19)*$F$7</f>
        <v>13.999999999032298</v>
      </c>
      <c r="G20" s="162">
        <f t="shared" si="0"/>
        <v>98.000000000229193</v>
      </c>
      <c r="H20" s="163"/>
      <c r="I20" s="166"/>
      <c r="J20" s="164"/>
      <c r="K20" s="165"/>
      <c r="L20" s="161"/>
      <c r="M20" s="161"/>
    </row>
    <row r="21" spans="1:13" s="155" customFormat="1" ht="15.95" customHeight="1" x14ac:dyDescent="0.25">
      <c r="A21" s="160"/>
      <c r="B21" s="160"/>
      <c r="C21" s="1" t="s">
        <v>12</v>
      </c>
      <c r="D21" s="240">
        <v>4550.79</v>
      </c>
      <c r="E21" s="279">
        <v>2994.25</v>
      </c>
      <c r="F21" s="162">
        <f>(D21-D20)*$F$7</f>
        <v>14.00000000030559</v>
      </c>
      <c r="G21" s="162">
        <f t="shared" si="0"/>
        <v>111.99999999989814</v>
      </c>
      <c r="H21" s="163"/>
      <c r="I21" s="166"/>
      <c r="J21" s="164"/>
      <c r="K21" s="165"/>
      <c r="L21" s="161"/>
      <c r="M21" s="161"/>
    </row>
    <row r="22" spans="1:13" s="155" customFormat="1" ht="15.95" customHeight="1" x14ac:dyDescent="0.25">
      <c r="A22" s="160"/>
      <c r="B22" s="160"/>
      <c r="C22" s="1" t="s">
        <v>13</v>
      </c>
      <c r="D22" s="240">
        <v>4550.79</v>
      </c>
      <c r="E22" s="279">
        <v>2994.33</v>
      </c>
      <c r="F22" s="162">
        <f>(D22-D21)*$F$7</f>
        <v>0</v>
      </c>
      <c r="G22" s="162">
        <f t="shared" si="0"/>
        <v>111.99999999989814</v>
      </c>
      <c r="H22" s="163"/>
      <c r="I22" s="166"/>
      <c r="J22" s="164"/>
      <c r="K22" s="165"/>
      <c r="L22" s="161"/>
      <c r="M22" s="161"/>
    </row>
    <row r="23" spans="1:13" s="155" customFormat="1" ht="15.95" customHeight="1" x14ac:dyDescent="0.25">
      <c r="A23" s="160"/>
      <c r="B23" s="160"/>
      <c r="C23" s="1" t="s">
        <v>14</v>
      </c>
      <c r="D23" s="240">
        <v>4550.8</v>
      </c>
      <c r="E23" s="279">
        <v>2994.4</v>
      </c>
      <c r="F23" s="162">
        <f>(D23-D22)*$F$7</f>
        <v>14.00000000030559</v>
      </c>
      <c r="G23" s="162">
        <f>(E23-E22)*$F$7</f>
        <v>98.000000000229193</v>
      </c>
      <c r="H23" s="163"/>
      <c r="I23" s="166"/>
      <c r="J23" s="164"/>
      <c r="K23" s="165"/>
      <c r="L23" s="161"/>
      <c r="M23" s="161"/>
    </row>
    <row r="24" spans="1:13" s="155" customFormat="1" ht="15.95" customHeight="1" x14ac:dyDescent="0.25">
      <c r="A24" s="160"/>
      <c r="B24" s="160"/>
      <c r="C24" s="1" t="s">
        <v>15</v>
      </c>
      <c r="D24" s="240">
        <v>4550.8</v>
      </c>
      <c r="E24" s="279">
        <v>2994.47</v>
      </c>
      <c r="F24" s="162">
        <f>(D24-D23)*$F$7</f>
        <v>0</v>
      </c>
      <c r="G24" s="162">
        <f>(E24-E23)*$F$7</f>
        <v>97.999999999592546</v>
      </c>
      <c r="H24" s="163"/>
      <c r="I24" s="166"/>
      <c r="J24" s="164"/>
      <c r="K24" s="165"/>
      <c r="L24" s="161"/>
      <c r="M24" s="161"/>
    </row>
    <row r="25" spans="1:13" s="155" customFormat="1" ht="15.95" customHeight="1" thickBot="1" x14ac:dyDescent="0.3">
      <c r="A25" s="160"/>
      <c r="B25" s="160"/>
      <c r="C25" s="2" t="s">
        <v>65</v>
      </c>
      <c r="D25" s="241">
        <v>4550.8100000000004</v>
      </c>
      <c r="E25" s="280">
        <v>2994.5</v>
      </c>
      <c r="F25" s="276"/>
      <c r="G25" s="276"/>
      <c r="H25" s="163"/>
      <c r="I25" s="166"/>
      <c r="J25" s="164"/>
      <c r="K25" s="165"/>
      <c r="L25" s="161"/>
      <c r="M25" s="161"/>
    </row>
    <row r="26" spans="1:13" s="155" customFormat="1" ht="15.95" customHeight="1" thickBot="1" x14ac:dyDescent="0.3">
      <c r="A26" s="160"/>
      <c r="B26" s="160"/>
      <c r="C26" s="3" t="s">
        <v>16</v>
      </c>
      <c r="D26" s="242">
        <v>4550.8100000000004</v>
      </c>
      <c r="E26" s="281">
        <v>2994.54</v>
      </c>
      <c r="F26" s="233">
        <f>(D26-D24)*$F$7</f>
        <v>14.00000000030559</v>
      </c>
      <c r="G26" s="233">
        <f>(E26-E24)*$F$7</f>
        <v>98.000000000229193</v>
      </c>
      <c r="H26" s="163"/>
      <c r="I26" s="166"/>
      <c r="J26" s="164"/>
      <c r="K26" s="165"/>
      <c r="L26" s="161"/>
      <c r="M26" s="161"/>
    </row>
    <row r="27" spans="1:13" s="155" customFormat="1" ht="15.95" customHeight="1" x14ac:dyDescent="0.25">
      <c r="A27" s="160"/>
      <c r="B27" s="160"/>
      <c r="C27" s="4" t="s">
        <v>104</v>
      </c>
      <c r="D27" s="243">
        <v>4550.8100000000004</v>
      </c>
      <c r="E27" s="285">
        <v>2994.57</v>
      </c>
      <c r="F27" s="232"/>
      <c r="G27" s="232"/>
      <c r="H27" s="163"/>
      <c r="I27" s="166"/>
      <c r="J27" s="164"/>
      <c r="K27" s="165"/>
      <c r="L27" s="161"/>
      <c r="M27" s="161"/>
    </row>
    <row r="28" spans="1:13" s="155" customFormat="1" ht="15.95" customHeight="1" x14ac:dyDescent="0.25">
      <c r="A28" s="160"/>
      <c r="B28" s="160"/>
      <c r="C28" s="1" t="s">
        <v>17</v>
      </c>
      <c r="D28" s="240">
        <v>4550.82</v>
      </c>
      <c r="E28" s="279">
        <v>2994.61</v>
      </c>
      <c r="F28" s="162">
        <f>(D28-D26)*$F$7</f>
        <v>13.999999999032298</v>
      </c>
      <c r="G28" s="162">
        <f>(E28-E26)*$F$7</f>
        <v>98.000000000229193</v>
      </c>
      <c r="H28" s="163"/>
      <c r="I28" s="166"/>
      <c r="J28" s="164"/>
      <c r="K28" s="165"/>
      <c r="L28" s="161"/>
      <c r="M28" s="161"/>
    </row>
    <row r="29" spans="1:13" s="155" customFormat="1" ht="15.95" customHeight="1" x14ac:dyDescent="0.25">
      <c r="A29" s="160"/>
      <c r="B29" s="160"/>
      <c r="C29" s="1" t="s">
        <v>18</v>
      </c>
      <c r="D29" s="240">
        <v>4550.82</v>
      </c>
      <c r="E29" s="279">
        <v>2994.68</v>
      </c>
      <c r="F29" s="162">
        <f t="shared" ref="F29:G32" si="1">(D29-D28)*$F$7</f>
        <v>0</v>
      </c>
      <c r="G29" s="162">
        <f t="shared" si="1"/>
        <v>97.999999999592546</v>
      </c>
      <c r="H29" s="163"/>
      <c r="I29" s="166"/>
      <c r="J29" s="164"/>
      <c r="K29" s="165"/>
      <c r="L29" s="161"/>
      <c r="M29" s="161"/>
    </row>
    <row r="30" spans="1:13" s="155" customFormat="1" ht="15.95" customHeight="1" x14ac:dyDescent="0.25">
      <c r="A30" s="160"/>
      <c r="B30" s="160"/>
      <c r="C30" s="1" t="s">
        <v>19</v>
      </c>
      <c r="D30" s="240">
        <v>4550.83</v>
      </c>
      <c r="E30" s="279">
        <v>2994.75</v>
      </c>
      <c r="F30" s="162">
        <f t="shared" si="1"/>
        <v>14.00000000030559</v>
      </c>
      <c r="G30" s="162">
        <f t="shared" si="1"/>
        <v>98.000000000229193</v>
      </c>
      <c r="H30" s="163"/>
      <c r="I30" s="166"/>
      <c r="J30" s="164"/>
      <c r="K30" s="165"/>
      <c r="L30" s="161"/>
      <c r="M30" s="161"/>
    </row>
    <row r="31" spans="1:13" s="155" customFormat="1" ht="15.95" customHeight="1" x14ac:dyDescent="0.25">
      <c r="A31" s="160"/>
      <c r="B31" s="160"/>
      <c r="C31" s="1" t="s">
        <v>20</v>
      </c>
      <c r="D31" s="240">
        <v>4550.83</v>
      </c>
      <c r="E31" s="279">
        <v>2994.82</v>
      </c>
      <c r="F31" s="162">
        <f t="shared" si="1"/>
        <v>0</v>
      </c>
      <c r="G31" s="162">
        <f t="shared" si="1"/>
        <v>98.000000000229193</v>
      </c>
      <c r="H31" s="163"/>
      <c r="I31" s="166"/>
      <c r="J31" s="164"/>
      <c r="K31" s="165"/>
      <c r="L31" s="161"/>
      <c r="M31" s="161"/>
    </row>
    <row r="32" spans="1:13" s="155" customFormat="1" ht="15.95" customHeight="1" x14ac:dyDescent="0.25">
      <c r="A32" s="160"/>
      <c r="B32" s="160"/>
      <c r="C32" s="1" t="s">
        <v>21</v>
      </c>
      <c r="D32" s="240">
        <v>4550.84</v>
      </c>
      <c r="E32" s="279">
        <v>2994.89</v>
      </c>
      <c r="F32" s="162">
        <f t="shared" si="1"/>
        <v>14.00000000030559</v>
      </c>
      <c r="G32" s="162">
        <f t="shared" si="1"/>
        <v>97.999999999592546</v>
      </c>
      <c r="H32" s="163"/>
      <c r="I32" s="166"/>
      <c r="J32" s="164"/>
      <c r="K32" s="165"/>
      <c r="L32" s="156"/>
      <c r="M32" s="156"/>
    </row>
    <row r="33" spans="1:15" s="155" customFormat="1" ht="15.95" customHeight="1" thickBot="1" x14ac:dyDescent="0.3">
      <c r="A33" s="160"/>
      <c r="B33" s="160"/>
      <c r="C33" s="2" t="s">
        <v>105</v>
      </c>
      <c r="D33" s="286">
        <v>4550.84</v>
      </c>
      <c r="E33" s="287">
        <v>2994.93</v>
      </c>
      <c r="F33" s="276"/>
      <c r="G33" s="276"/>
      <c r="H33" s="163"/>
      <c r="I33" s="166"/>
      <c r="J33" s="164"/>
      <c r="K33" s="165"/>
      <c r="L33" s="156"/>
      <c r="M33" s="156"/>
    </row>
    <row r="34" spans="1:15" s="155" customFormat="1" ht="15.95" customHeight="1" thickBot="1" x14ac:dyDescent="0.3">
      <c r="A34" s="160"/>
      <c r="B34" s="160"/>
      <c r="C34" s="3" t="s">
        <v>22</v>
      </c>
      <c r="D34" s="242">
        <v>4550.8500000000004</v>
      </c>
      <c r="E34" s="281">
        <v>2994.97</v>
      </c>
      <c r="F34" s="233">
        <f>(D34-D32)*$F$7</f>
        <v>14.00000000030559</v>
      </c>
      <c r="G34" s="233">
        <f>(E34-E32)*$F$7</f>
        <v>111.99999999989814</v>
      </c>
      <c r="H34" s="163"/>
      <c r="I34" s="166"/>
      <c r="J34" s="164"/>
      <c r="K34" s="165"/>
      <c r="L34" s="167"/>
      <c r="M34" s="167"/>
    </row>
    <row r="35" spans="1:15" s="155" customFormat="1" ht="15.95" customHeight="1" x14ac:dyDescent="0.25">
      <c r="A35" s="160"/>
      <c r="B35" s="160"/>
      <c r="C35" s="4" t="s">
        <v>106</v>
      </c>
      <c r="D35" s="243">
        <v>4550.8500000000004</v>
      </c>
      <c r="E35" s="285">
        <v>2995</v>
      </c>
      <c r="F35" s="232"/>
      <c r="G35" s="232"/>
      <c r="H35" s="163"/>
      <c r="I35" s="166"/>
      <c r="J35" s="164"/>
      <c r="K35" s="165"/>
      <c r="L35" s="167"/>
      <c r="M35" s="167"/>
      <c r="O35" s="160"/>
    </row>
    <row r="36" spans="1:15" s="155" customFormat="1" ht="15.95" customHeight="1" x14ac:dyDescent="0.25">
      <c r="A36" s="160"/>
      <c r="B36" s="160"/>
      <c r="C36" s="1" t="s">
        <v>23</v>
      </c>
      <c r="D36" s="240">
        <v>4550.8500000000004</v>
      </c>
      <c r="E36" s="279">
        <v>2995.04</v>
      </c>
      <c r="F36" s="162">
        <f>(D36-D34)*$F$7</f>
        <v>0</v>
      </c>
      <c r="G36" s="162">
        <f>(E36-E34)*$F$7</f>
        <v>98.000000000229193</v>
      </c>
      <c r="H36" s="163"/>
      <c r="I36" s="166"/>
      <c r="J36" s="164"/>
      <c r="K36" s="165"/>
      <c r="L36" s="167"/>
      <c r="M36" s="167"/>
      <c r="O36" s="160"/>
    </row>
    <row r="37" spans="1:15" s="155" customFormat="1" ht="15.95" customHeight="1" x14ac:dyDescent="0.25">
      <c r="A37" s="160"/>
      <c r="B37" s="160"/>
      <c r="C37" s="1" t="s">
        <v>24</v>
      </c>
      <c r="D37" s="240">
        <v>4550.8599999999997</v>
      </c>
      <c r="E37" s="279">
        <v>2995.11</v>
      </c>
      <c r="F37" s="162">
        <f t="shared" ref="F37:G39" si="2">(D37-D36)*$F$7</f>
        <v>13.999999999032298</v>
      </c>
      <c r="G37" s="162">
        <f t="shared" si="2"/>
        <v>98.000000000229193</v>
      </c>
      <c r="H37" s="163"/>
      <c r="I37" s="166"/>
      <c r="J37" s="164"/>
      <c r="K37" s="165"/>
      <c r="L37" s="167"/>
      <c r="M37" s="167"/>
    </row>
    <row r="38" spans="1:15" s="155" customFormat="1" ht="15.95" customHeight="1" x14ac:dyDescent="0.25">
      <c r="A38" s="160"/>
      <c r="B38" s="160"/>
      <c r="C38" s="1" t="s">
        <v>25</v>
      </c>
      <c r="D38" s="240">
        <v>4550.87</v>
      </c>
      <c r="E38" s="279">
        <v>2995.18</v>
      </c>
      <c r="F38" s="162">
        <f t="shared" si="2"/>
        <v>14.00000000030559</v>
      </c>
      <c r="G38" s="162">
        <f t="shared" si="2"/>
        <v>97.999999999592546</v>
      </c>
      <c r="H38" s="163"/>
      <c r="I38" s="166"/>
      <c r="J38" s="164"/>
      <c r="K38" s="165"/>
      <c r="L38" s="167"/>
      <c r="M38" s="167"/>
    </row>
    <row r="39" spans="1:15" s="155" customFormat="1" ht="15.95" customHeight="1" x14ac:dyDescent="0.25">
      <c r="A39" s="160"/>
      <c r="B39" s="160"/>
      <c r="C39" s="1" t="s">
        <v>26</v>
      </c>
      <c r="D39" s="240">
        <v>4550.87</v>
      </c>
      <c r="E39" s="279">
        <v>2995.26</v>
      </c>
      <c r="F39" s="162">
        <f t="shared" si="2"/>
        <v>0</v>
      </c>
      <c r="G39" s="162">
        <f t="shared" si="2"/>
        <v>112.00000000053478</v>
      </c>
      <c r="H39" s="163"/>
      <c r="I39" s="166"/>
      <c r="J39" s="164"/>
      <c r="K39" s="165"/>
      <c r="L39" s="167"/>
      <c r="M39" s="167"/>
    </row>
    <row r="40" spans="1:15" s="155" customFormat="1" ht="15.95" customHeight="1" thickBot="1" x14ac:dyDescent="0.3">
      <c r="A40" s="160"/>
      <c r="B40" s="160"/>
      <c r="C40" s="2" t="s">
        <v>94</v>
      </c>
      <c r="D40" s="286">
        <v>4550.88</v>
      </c>
      <c r="E40" s="287">
        <v>2995.29</v>
      </c>
      <c r="F40" s="276"/>
      <c r="G40" s="276"/>
      <c r="H40" s="163"/>
      <c r="I40" s="166"/>
      <c r="J40" s="164"/>
      <c r="K40" s="165"/>
      <c r="L40" s="167"/>
      <c r="M40" s="167"/>
    </row>
    <row r="41" spans="1:15" s="155" customFormat="1" ht="15.95" customHeight="1" thickBot="1" x14ac:dyDescent="0.3">
      <c r="A41" s="160"/>
      <c r="B41" s="160"/>
      <c r="C41" s="3" t="s">
        <v>27</v>
      </c>
      <c r="D41" s="242">
        <v>4550.88</v>
      </c>
      <c r="E41" s="281">
        <v>2995.33</v>
      </c>
      <c r="F41" s="233">
        <f>(D41-D39)*$F$7</f>
        <v>14.00000000030559</v>
      </c>
      <c r="G41" s="233">
        <f>(E41-E39)*$F$7</f>
        <v>97.999999999592546</v>
      </c>
      <c r="H41" s="163"/>
      <c r="I41" s="166"/>
      <c r="J41" s="164"/>
      <c r="K41" s="165"/>
      <c r="L41" s="167"/>
      <c r="M41" s="167"/>
    </row>
    <row r="42" spans="1:15" s="155" customFormat="1" ht="15.95" customHeight="1" x14ac:dyDescent="0.25">
      <c r="A42" s="160"/>
      <c r="B42" s="160"/>
      <c r="C42" s="216" t="s">
        <v>95</v>
      </c>
      <c r="D42" s="239">
        <v>4550.88</v>
      </c>
      <c r="E42" s="278">
        <v>2995.37</v>
      </c>
      <c r="F42" s="153"/>
      <c r="G42" s="153"/>
      <c r="H42" s="163"/>
      <c r="I42" s="166"/>
      <c r="J42" s="164"/>
      <c r="K42" s="165"/>
      <c r="L42" s="167"/>
      <c r="M42" s="167"/>
    </row>
    <row r="43" spans="1:15" s="155" customFormat="1" ht="15.95" customHeight="1" x14ac:dyDescent="0.25">
      <c r="A43" s="154"/>
      <c r="B43" s="154"/>
      <c r="C43" s="1" t="s">
        <v>28</v>
      </c>
      <c r="D43" s="240">
        <v>4550.88</v>
      </c>
      <c r="E43" s="279">
        <v>2995.4</v>
      </c>
      <c r="F43" s="162">
        <f>(D43-D41)*$F$7</f>
        <v>0</v>
      </c>
      <c r="G43" s="162">
        <f>(E43-E41)*$F$7</f>
        <v>98.000000000229193</v>
      </c>
      <c r="H43" s="154"/>
      <c r="I43" s="166"/>
      <c r="J43" s="154"/>
      <c r="K43" s="154"/>
      <c r="L43" s="6"/>
      <c r="M43" s="6"/>
    </row>
    <row r="44" spans="1:15" s="155" customFormat="1" ht="15.95" customHeight="1" thickBot="1" x14ac:dyDescent="0.3">
      <c r="A44" s="154"/>
      <c r="B44" s="154"/>
      <c r="C44" s="5" t="s">
        <v>29</v>
      </c>
      <c r="D44" s="241">
        <v>4550.8900000000003</v>
      </c>
      <c r="E44" s="280">
        <v>2995.48</v>
      </c>
      <c r="F44" s="168">
        <f>(D44-D43)*$F$7</f>
        <v>14.00000000030559</v>
      </c>
      <c r="G44" s="168">
        <f>(E44-E43)*$F$7</f>
        <v>111.99999999989814</v>
      </c>
      <c r="H44" s="154"/>
      <c r="I44" s="154"/>
      <c r="J44" s="154"/>
      <c r="K44" s="154"/>
      <c r="L44" s="6"/>
      <c r="M44" s="6"/>
    </row>
    <row r="45" spans="1:15" s="155" customFormat="1" ht="15.95" customHeight="1" thickBot="1" x14ac:dyDescent="0.3">
      <c r="A45" s="6"/>
      <c r="B45" s="6"/>
      <c r="C45" s="6"/>
      <c r="D45" s="10"/>
      <c r="E45" s="10" t="s">
        <v>107</v>
      </c>
      <c r="F45" s="193">
        <f>SUM(F13:F44)</f>
        <v>210.00000000076398</v>
      </c>
      <c r="G45" s="193">
        <f>SUM(G13:G44)</f>
        <v>2492.0000000002801</v>
      </c>
      <c r="H45" s="10"/>
      <c r="I45" s="154"/>
      <c r="J45" s="6"/>
      <c r="K45" s="6"/>
      <c r="L45" s="6"/>
      <c r="M45" s="6"/>
    </row>
    <row r="46" spans="1:15" s="155" customFormat="1" ht="15.95" customHeight="1" x14ac:dyDescent="0.25">
      <c r="A46" s="6"/>
      <c r="B46" s="6"/>
      <c r="C46" s="6"/>
      <c r="D46" s="6"/>
      <c r="E46" s="7"/>
      <c r="F46" s="170" t="s">
        <v>108</v>
      </c>
      <c r="G46" s="170" t="s">
        <v>109</v>
      </c>
      <c r="H46" s="6"/>
      <c r="I46" s="6"/>
      <c r="J46" s="6"/>
      <c r="K46" s="6"/>
      <c r="L46" s="6"/>
      <c r="M46" s="6"/>
    </row>
    <row r="47" spans="1:15" s="155" customFormat="1" ht="15.9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5" s="155" customFormat="1" ht="15.95" customHeight="1" x14ac:dyDescent="0.25">
      <c r="A48" s="6"/>
      <c r="B48" s="6"/>
      <c r="C48" s="6"/>
      <c r="D48" s="169"/>
      <c r="E48" s="169"/>
      <c r="F48" s="169"/>
      <c r="G48" s="169"/>
      <c r="H48" s="169"/>
      <c r="I48" s="6"/>
      <c r="J48" s="6"/>
      <c r="K48" s="6"/>
      <c r="L48" s="6"/>
      <c r="M48" s="6"/>
    </row>
    <row r="49" spans="4:8" x14ac:dyDescent="0.25">
      <c r="D49" s="169"/>
      <c r="E49" s="170" t="s">
        <v>66</v>
      </c>
      <c r="F49" s="170"/>
      <c r="G49" s="170"/>
      <c r="H49" s="170" t="s">
        <v>99</v>
      </c>
    </row>
    <row r="51" spans="4:8" x14ac:dyDescent="0.25">
      <c r="D51" s="175"/>
      <c r="E51" s="175"/>
    </row>
    <row r="52" spans="4:8" x14ac:dyDescent="0.25">
      <c r="E52" s="154"/>
      <c r="F52" s="25"/>
    </row>
    <row r="53" spans="4:8" x14ac:dyDescent="0.25">
      <c r="E53" s="154"/>
    </row>
    <row r="54" spans="4:8" x14ac:dyDescent="0.25">
      <c r="E54" s="154"/>
    </row>
  </sheetData>
  <mergeCells count="8">
    <mergeCell ref="A2:H2"/>
    <mergeCell ref="A1:H1"/>
    <mergeCell ref="C6:C11"/>
    <mergeCell ref="C5:G5"/>
    <mergeCell ref="D10:E10"/>
    <mergeCell ref="H6:I6"/>
    <mergeCell ref="H8:I8"/>
    <mergeCell ref="H9:I9"/>
  </mergeCells>
  <phoneticPr fontId="0" type="noConversion"/>
  <conditionalFormatting sqref="D45 F45:H45">
    <cfRule type="cellIs" dxfId="30" priority="2" operator="lessThan">
      <formula>0</formula>
    </cfRule>
  </conditionalFormatting>
  <conditionalFormatting sqref="E45">
    <cfRule type="cellIs" dxfId="29" priority="1" operator="lessThan">
      <formula>0</formula>
    </cfRule>
  </conditionalFormatting>
  <pageMargins left="0.78740157480314965" right="0.19685039370078741" top="0.39370078740157483" bottom="0.39370078740157483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6"/>
  <sheetViews>
    <sheetView view="pageBreakPreview" topLeftCell="A9" zoomScale="70" zoomScaleNormal="100" zoomScaleSheetLayoutView="70" workbookViewId="0">
      <selection activeCell="A2" sqref="A2:Z2"/>
    </sheetView>
  </sheetViews>
  <sheetFormatPr defaultRowHeight="12.75" x14ac:dyDescent="0.2"/>
  <cols>
    <col min="1" max="1" width="5.28515625" style="8" customWidth="1"/>
    <col min="2" max="2" width="10.85546875" style="8" customWidth="1"/>
    <col min="3" max="3" width="10.5703125" style="8" customWidth="1"/>
    <col min="4" max="4" width="10.140625" style="8" customWidth="1"/>
    <col min="5" max="5" width="9.42578125" style="8" customWidth="1"/>
    <col min="6" max="6" width="9.7109375" style="8" customWidth="1"/>
    <col min="7" max="7" width="10.5703125" style="8" customWidth="1"/>
    <col min="8" max="8" width="8.7109375" style="8" customWidth="1"/>
    <col min="9" max="9" width="10.42578125" style="8" customWidth="1"/>
    <col min="10" max="10" width="11.42578125" style="8" customWidth="1"/>
    <col min="11" max="11" width="10.7109375" style="8" customWidth="1"/>
    <col min="12" max="12" width="8.7109375" style="8" customWidth="1"/>
    <col min="13" max="13" width="8.85546875" style="8" customWidth="1"/>
    <col min="14" max="15" width="10.28515625" style="8" customWidth="1"/>
    <col min="16" max="16" width="9.140625" style="8" customWidth="1"/>
    <col min="17" max="17" width="7.85546875" style="8" customWidth="1"/>
    <col min="18" max="18" width="9.85546875" style="8" customWidth="1"/>
    <col min="19" max="19" width="10.28515625" style="8" customWidth="1"/>
    <col min="20" max="20" width="9.28515625" style="8" bestFit="1" customWidth="1"/>
    <col min="21" max="22" width="9.42578125" style="8" customWidth="1"/>
    <col min="23" max="23" width="10.85546875" style="8" customWidth="1"/>
    <col min="24" max="24" width="10" style="8" customWidth="1"/>
    <col min="25" max="25" width="10.28515625" style="8" customWidth="1"/>
    <col min="26" max="26" width="9.7109375" style="8" customWidth="1"/>
    <col min="27" max="27" width="8.5703125" style="8" customWidth="1"/>
    <col min="28" max="28" width="11" style="8" customWidth="1"/>
    <col min="29" max="29" width="10.42578125" style="8" customWidth="1"/>
    <col min="30" max="30" width="10.5703125" style="8" customWidth="1"/>
    <col min="31" max="31" width="9.28515625" style="8" customWidth="1"/>
    <col min="32" max="32" width="10.85546875" style="8" customWidth="1"/>
    <col min="33" max="33" width="9.140625" style="8" customWidth="1"/>
    <col min="34" max="34" width="8.85546875" style="8" customWidth="1"/>
    <col min="35" max="35" width="9.85546875" style="8" customWidth="1"/>
    <col min="36" max="36" width="11.85546875" style="8" customWidth="1"/>
    <col min="37" max="37" width="10.28515625" style="8" customWidth="1"/>
    <col min="38" max="38" width="9.140625" style="8" customWidth="1"/>
    <col min="39" max="39" width="8.42578125" style="8" customWidth="1"/>
    <col min="40" max="40" width="10.42578125" style="8" customWidth="1"/>
    <col min="41" max="41" width="12.7109375" style="8" customWidth="1"/>
    <col min="42" max="43" width="9.140625" style="8" customWidth="1"/>
    <col min="44" max="44" width="9.5703125" style="8" customWidth="1"/>
    <col min="45" max="45" width="8.28515625" style="8" customWidth="1"/>
    <col min="46" max="46" width="10" style="8" customWidth="1"/>
    <col min="47" max="47" width="9.28515625" style="8" customWidth="1"/>
    <col min="48" max="48" width="9.5703125" style="8" customWidth="1"/>
    <col min="49" max="49" width="11.5703125" style="8" customWidth="1"/>
    <col min="50" max="50" width="12.42578125" style="8" customWidth="1"/>
    <col min="51" max="51" width="9.28515625" style="8" bestFit="1" customWidth="1"/>
    <col min="52" max="55" width="9.28515625" style="8" customWidth="1"/>
    <col min="56" max="56" width="12.140625" style="8" customWidth="1"/>
    <col min="57" max="57" width="13.7109375" style="8" customWidth="1"/>
    <col min="58" max="58" width="9.28515625" style="8" bestFit="1" customWidth="1"/>
    <col min="59" max="59" width="9.7109375" style="8" bestFit="1" customWidth="1"/>
    <col min="60" max="60" width="9.28515625" style="8" bestFit="1" customWidth="1"/>
    <col min="61" max="61" width="15.140625" style="8" customWidth="1"/>
    <col min="62" max="62" width="11" style="8" customWidth="1"/>
    <col min="63" max="63" width="9.140625" style="8"/>
    <col min="64" max="64" width="11" style="8" bestFit="1" customWidth="1"/>
    <col min="65" max="16384" width="9.140625" style="8"/>
  </cols>
  <sheetData>
    <row r="1" spans="1:62" ht="18" customHeight="1" x14ac:dyDescent="0.2">
      <c r="A1" s="303" t="s">
        <v>38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 t="s">
        <v>38</v>
      </c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W1" s="303" t="s">
        <v>38</v>
      </c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</row>
    <row r="2" spans="1:62" ht="18" customHeight="1" x14ac:dyDescent="0.2">
      <c r="A2" s="303" t="s">
        <v>135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 t="s">
        <v>135</v>
      </c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15"/>
      <c r="AW2" s="303" t="s">
        <v>135</v>
      </c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</row>
    <row r="3" spans="1:62" ht="18" customHeight="1" thickBot="1" x14ac:dyDescent="0.25">
      <c r="J3" s="21" t="s">
        <v>93</v>
      </c>
      <c r="O3" s="8" t="s">
        <v>1</v>
      </c>
      <c r="AG3" s="21" t="s">
        <v>93</v>
      </c>
      <c r="AM3" s="8" t="s">
        <v>1</v>
      </c>
      <c r="AX3" s="21" t="s">
        <v>93</v>
      </c>
      <c r="BD3" s="8" t="s">
        <v>1</v>
      </c>
    </row>
    <row r="4" spans="1:62" ht="18" customHeight="1" x14ac:dyDescent="0.2">
      <c r="A4" s="311" t="s">
        <v>35</v>
      </c>
      <c r="B4" s="305" t="s">
        <v>81</v>
      </c>
      <c r="C4" s="305"/>
      <c r="D4" s="305"/>
      <c r="E4" s="306"/>
      <c r="F4" s="304" t="s">
        <v>82</v>
      </c>
      <c r="G4" s="305"/>
      <c r="H4" s="305"/>
      <c r="I4" s="306"/>
      <c r="J4" s="304" t="s">
        <v>83</v>
      </c>
      <c r="K4" s="305"/>
      <c r="L4" s="305"/>
      <c r="M4" s="306"/>
      <c r="N4" s="304" t="s">
        <v>96</v>
      </c>
      <c r="O4" s="305"/>
      <c r="P4" s="305"/>
      <c r="Q4" s="306"/>
      <c r="R4" s="304" t="s">
        <v>84</v>
      </c>
      <c r="S4" s="305"/>
      <c r="T4" s="305"/>
      <c r="U4" s="306"/>
      <c r="V4" s="320" t="s">
        <v>35</v>
      </c>
      <c r="W4" s="304" t="s">
        <v>85</v>
      </c>
      <c r="X4" s="305"/>
      <c r="Y4" s="305"/>
      <c r="Z4" s="306"/>
      <c r="AA4" s="304" t="s">
        <v>86</v>
      </c>
      <c r="AB4" s="305"/>
      <c r="AC4" s="305"/>
      <c r="AD4" s="306"/>
      <c r="AE4" s="304" t="s">
        <v>87</v>
      </c>
      <c r="AF4" s="305"/>
      <c r="AG4" s="305"/>
      <c r="AH4" s="306"/>
      <c r="AI4" s="304" t="s">
        <v>88</v>
      </c>
      <c r="AJ4" s="305"/>
      <c r="AK4" s="305"/>
      <c r="AL4" s="306"/>
      <c r="AM4" s="304" t="s">
        <v>89</v>
      </c>
      <c r="AN4" s="305"/>
      <c r="AO4" s="305"/>
      <c r="AP4" s="306"/>
      <c r="AQ4" s="311" t="s">
        <v>35</v>
      </c>
      <c r="AR4" s="304" t="s">
        <v>90</v>
      </c>
      <c r="AS4" s="305"/>
      <c r="AT4" s="305"/>
      <c r="AU4" s="306"/>
      <c r="AV4" s="304" t="s">
        <v>91</v>
      </c>
      <c r="AW4" s="305"/>
      <c r="AX4" s="305"/>
      <c r="AY4" s="306"/>
      <c r="AZ4" s="304" t="s">
        <v>92</v>
      </c>
      <c r="BA4" s="305"/>
      <c r="BB4" s="305"/>
      <c r="BC4" s="306"/>
      <c r="BD4" s="86"/>
      <c r="BE4" s="87"/>
    </row>
    <row r="5" spans="1:62" ht="18" customHeight="1" x14ac:dyDescent="0.2">
      <c r="A5" s="312"/>
      <c r="B5" s="39" t="s">
        <v>36</v>
      </c>
      <c r="C5" s="39"/>
      <c r="D5" s="39" t="s">
        <v>37</v>
      </c>
      <c r="E5" s="40"/>
      <c r="F5" s="41" t="s">
        <v>36</v>
      </c>
      <c r="G5" s="39"/>
      <c r="H5" s="39" t="s">
        <v>37</v>
      </c>
      <c r="I5" s="40"/>
      <c r="J5" s="41" t="s">
        <v>36</v>
      </c>
      <c r="K5" s="39"/>
      <c r="L5" s="39" t="s">
        <v>34</v>
      </c>
      <c r="M5" s="40"/>
      <c r="N5" s="38" t="s">
        <v>36</v>
      </c>
      <c r="O5" s="39"/>
      <c r="P5" s="39" t="s">
        <v>39</v>
      </c>
      <c r="Q5" s="40"/>
      <c r="R5" s="41" t="s">
        <v>36</v>
      </c>
      <c r="S5" s="39"/>
      <c r="T5" s="39" t="s">
        <v>34</v>
      </c>
      <c r="U5" s="40"/>
      <c r="V5" s="321"/>
      <c r="W5" s="41" t="s">
        <v>36</v>
      </c>
      <c r="X5" s="39"/>
      <c r="Y5" s="39" t="s">
        <v>34</v>
      </c>
      <c r="Z5" s="40"/>
      <c r="AA5" s="38" t="s">
        <v>36</v>
      </c>
      <c r="AB5" s="39"/>
      <c r="AC5" s="39" t="s">
        <v>37</v>
      </c>
      <c r="AD5" s="40"/>
      <c r="AE5" s="41" t="s">
        <v>36</v>
      </c>
      <c r="AF5" s="39"/>
      <c r="AG5" s="39" t="s">
        <v>37</v>
      </c>
      <c r="AH5" s="40"/>
      <c r="AI5" s="41" t="s">
        <v>36</v>
      </c>
      <c r="AJ5" s="39"/>
      <c r="AK5" s="39" t="s">
        <v>39</v>
      </c>
      <c r="AL5" s="40"/>
      <c r="AM5" s="41" t="s">
        <v>36</v>
      </c>
      <c r="AN5" s="39"/>
      <c r="AO5" s="39" t="s">
        <v>37</v>
      </c>
      <c r="AP5" s="40"/>
      <c r="AQ5" s="312"/>
      <c r="AR5" s="41" t="s">
        <v>36</v>
      </c>
      <c r="AS5" s="39"/>
      <c r="AT5" s="39" t="s">
        <v>34</v>
      </c>
      <c r="AU5" s="40"/>
      <c r="AV5" s="49" t="s">
        <v>36</v>
      </c>
      <c r="AW5" s="46"/>
      <c r="AX5" s="46" t="s">
        <v>56</v>
      </c>
      <c r="AY5" s="88"/>
      <c r="AZ5" s="45" t="s">
        <v>36</v>
      </c>
      <c r="BA5" s="46"/>
      <c r="BB5" s="46" t="s">
        <v>34</v>
      </c>
      <c r="BC5" s="88"/>
      <c r="BD5" s="89" t="s">
        <v>60</v>
      </c>
      <c r="BE5" s="90"/>
    </row>
    <row r="6" spans="1:62" ht="18" customHeight="1" x14ac:dyDescent="0.2">
      <c r="A6" s="312"/>
      <c r="B6" s="13" t="s">
        <v>32</v>
      </c>
      <c r="C6" s="13"/>
      <c r="D6" s="13" t="s">
        <v>131</v>
      </c>
      <c r="E6" s="44"/>
      <c r="F6" s="45" t="s">
        <v>32</v>
      </c>
      <c r="G6" s="46"/>
      <c r="H6" s="47" t="s">
        <v>131</v>
      </c>
      <c r="I6" s="48"/>
      <c r="J6" s="45" t="s">
        <v>32</v>
      </c>
      <c r="K6" s="46"/>
      <c r="L6" s="47" t="s">
        <v>132</v>
      </c>
      <c r="M6" s="48"/>
      <c r="N6" s="13" t="s">
        <v>32</v>
      </c>
      <c r="O6" s="13"/>
      <c r="P6" s="13" t="s">
        <v>133</v>
      </c>
      <c r="Q6" s="44"/>
      <c r="R6" s="45" t="s">
        <v>32</v>
      </c>
      <c r="S6" s="46"/>
      <c r="T6" s="47" t="s">
        <v>132</v>
      </c>
      <c r="U6" s="48"/>
      <c r="V6" s="321"/>
      <c r="W6" s="45" t="s">
        <v>32</v>
      </c>
      <c r="X6" s="46"/>
      <c r="Y6" s="47" t="s">
        <v>132</v>
      </c>
      <c r="Z6" s="48"/>
      <c r="AA6" s="13" t="s">
        <v>32</v>
      </c>
      <c r="AB6" s="13"/>
      <c r="AC6" s="13" t="s">
        <v>131</v>
      </c>
      <c r="AD6" s="44"/>
      <c r="AE6" s="45" t="s">
        <v>32</v>
      </c>
      <c r="AF6" s="46"/>
      <c r="AG6" s="47" t="s">
        <v>131</v>
      </c>
      <c r="AH6" s="48"/>
      <c r="AI6" s="45" t="s">
        <v>32</v>
      </c>
      <c r="AJ6" s="46"/>
      <c r="AK6" s="47" t="s">
        <v>133</v>
      </c>
      <c r="AL6" s="48"/>
      <c r="AM6" s="50" t="s">
        <v>32</v>
      </c>
      <c r="AN6" s="13"/>
      <c r="AO6" s="13" t="s">
        <v>131</v>
      </c>
      <c r="AP6" s="44"/>
      <c r="AQ6" s="312"/>
      <c r="AR6" s="45" t="s">
        <v>32</v>
      </c>
      <c r="AS6" s="46"/>
      <c r="AT6" s="47" t="s">
        <v>132</v>
      </c>
      <c r="AU6" s="48"/>
      <c r="AV6" s="49" t="s">
        <v>32</v>
      </c>
      <c r="AW6" s="46"/>
      <c r="AX6" s="46" t="s">
        <v>134</v>
      </c>
      <c r="AY6" s="88"/>
      <c r="AZ6" s="45" t="s">
        <v>32</v>
      </c>
      <c r="BA6" s="46"/>
      <c r="BB6" s="46" t="s">
        <v>132</v>
      </c>
      <c r="BC6" s="88"/>
      <c r="BD6" s="89" t="s">
        <v>61</v>
      </c>
      <c r="BE6" s="90"/>
    </row>
    <row r="7" spans="1:62" ht="18" customHeight="1" x14ac:dyDescent="0.2">
      <c r="A7" s="312"/>
      <c r="B7" s="47" t="s">
        <v>42</v>
      </c>
      <c r="C7" s="52"/>
      <c r="D7" s="53" t="s">
        <v>43</v>
      </c>
      <c r="E7" s="48"/>
      <c r="F7" s="54" t="s">
        <v>44</v>
      </c>
      <c r="G7" s="47"/>
      <c r="H7" s="53" t="s">
        <v>43</v>
      </c>
      <c r="I7" s="48"/>
      <c r="J7" s="54" t="s">
        <v>40</v>
      </c>
      <c r="K7" s="47"/>
      <c r="L7" s="53" t="s">
        <v>47</v>
      </c>
      <c r="M7" s="48"/>
      <c r="N7" s="51" t="s">
        <v>44</v>
      </c>
      <c r="O7" s="52"/>
      <c r="P7" s="53" t="s">
        <v>48</v>
      </c>
      <c r="Q7" s="48"/>
      <c r="R7" s="54" t="s">
        <v>44</v>
      </c>
      <c r="S7" s="47"/>
      <c r="T7" s="53" t="s">
        <v>50</v>
      </c>
      <c r="U7" s="48"/>
      <c r="V7" s="321"/>
      <c r="W7" s="54" t="s">
        <v>42</v>
      </c>
      <c r="X7" s="47"/>
      <c r="Y7" s="53" t="s">
        <v>50</v>
      </c>
      <c r="Z7" s="48"/>
      <c r="AA7" s="51" t="s">
        <v>44</v>
      </c>
      <c r="AB7" s="52"/>
      <c r="AC7" s="53" t="s">
        <v>47</v>
      </c>
      <c r="AD7" s="48"/>
      <c r="AE7" s="54" t="s">
        <v>44</v>
      </c>
      <c r="AF7" s="47"/>
      <c r="AG7" s="53" t="s">
        <v>50</v>
      </c>
      <c r="AH7" s="48"/>
      <c r="AI7" s="54" t="s">
        <v>42</v>
      </c>
      <c r="AJ7" s="47"/>
      <c r="AK7" s="53" t="s">
        <v>50</v>
      </c>
      <c r="AL7" s="48"/>
      <c r="AM7" s="54" t="s">
        <v>53</v>
      </c>
      <c r="AN7" s="52"/>
      <c r="AO7" s="53" t="s">
        <v>54</v>
      </c>
      <c r="AP7" s="48"/>
      <c r="AQ7" s="312"/>
      <c r="AR7" s="54" t="s">
        <v>42</v>
      </c>
      <c r="AS7" s="47"/>
      <c r="AT7" s="53" t="s">
        <v>54</v>
      </c>
      <c r="AU7" s="48"/>
      <c r="AV7" s="51" t="s">
        <v>42</v>
      </c>
      <c r="AW7" s="47"/>
      <c r="AX7" s="53" t="s">
        <v>55</v>
      </c>
      <c r="AY7" s="48"/>
      <c r="AZ7" s="54" t="s">
        <v>42</v>
      </c>
      <c r="BA7" s="47"/>
      <c r="BB7" s="318" t="s">
        <v>116</v>
      </c>
      <c r="BC7" s="319"/>
      <c r="BD7" s="89" t="s">
        <v>80</v>
      </c>
      <c r="BE7" s="90"/>
    </row>
    <row r="8" spans="1:62" ht="18" customHeight="1" x14ac:dyDescent="0.2">
      <c r="A8" s="312"/>
      <c r="B8" s="39" t="s">
        <v>41</v>
      </c>
      <c r="C8" s="55"/>
      <c r="D8" s="38"/>
      <c r="E8" s="40"/>
      <c r="F8" s="41" t="s">
        <v>45</v>
      </c>
      <c r="G8" s="39"/>
      <c r="H8" s="38"/>
      <c r="I8" s="40"/>
      <c r="J8" s="41" t="s">
        <v>46</v>
      </c>
      <c r="K8" s="39"/>
      <c r="L8" s="38"/>
      <c r="M8" s="40"/>
      <c r="N8" s="38" t="s">
        <v>46</v>
      </c>
      <c r="O8" s="55"/>
      <c r="P8" s="38"/>
      <c r="Q8" s="40"/>
      <c r="R8" s="41" t="s">
        <v>49</v>
      </c>
      <c r="S8" s="39"/>
      <c r="T8" s="38"/>
      <c r="U8" s="40"/>
      <c r="V8" s="321"/>
      <c r="W8" s="41" t="s">
        <v>51</v>
      </c>
      <c r="X8" s="39"/>
      <c r="Y8" s="38"/>
      <c r="Z8" s="40"/>
      <c r="AA8" s="38" t="s">
        <v>52</v>
      </c>
      <c r="AB8" s="55"/>
      <c r="AC8" s="38"/>
      <c r="AD8" s="40"/>
      <c r="AE8" s="41" t="s">
        <v>49</v>
      </c>
      <c r="AF8" s="39"/>
      <c r="AG8" s="38"/>
      <c r="AH8" s="40"/>
      <c r="AI8" s="41" t="s">
        <v>52</v>
      </c>
      <c r="AJ8" s="39"/>
      <c r="AK8" s="38"/>
      <c r="AL8" s="40"/>
      <c r="AM8" s="41" t="s">
        <v>49</v>
      </c>
      <c r="AN8" s="55"/>
      <c r="AO8" s="38"/>
      <c r="AP8" s="40"/>
      <c r="AQ8" s="312"/>
      <c r="AR8" s="41" t="s">
        <v>51</v>
      </c>
      <c r="AS8" s="39"/>
      <c r="AT8" s="38"/>
      <c r="AU8" s="40"/>
      <c r="AV8" s="38" t="s">
        <v>51</v>
      </c>
      <c r="AW8" s="39"/>
      <c r="AX8" s="38"/>
      <c r="AY8" s="40"/>
      <c r="AZ8" s="41" t="s">
        <v>51</v>
      </c>
      <c r="BA8" s="39"/>
      <c r="BB8" s="38"/>
      <c r="BC8" s="40"/>
      <c r="BD8" s="91" t="s">
        <v>79</v>
      </c>
      <c r="BE8" s="92"/>
    </row>
    <row r="9" spans="1:62" ht="18" customHeight="1" x14ac:dyDescent="0.2">
      <c r="A9" s="312"/>
      <c r="B9" s="309" t="s">
        <v>117</v>
      </c>
      <c r="C9" s="308"/>
      <c r="D9" s="56" t="s">
        <v>30</v>
      </c>
      <c r="E9" s="57" t="s">
        <v>31</v>
      </c>
      <c r="F9" s="307" t="s">
        <v>118</v>
      </c>
      <c r="G9" s="308"/>
      <c r="H9" s="58" t="s">
        <v>30</v>
      </c>
      <c r="I9" s="59" t="s">
        <v>31</v>
      </c>
      <c r="J9" s="307" t="s">
        <v>119</v>
      </c>
      <c r="K9" s="308"/>
      <c r="L9" s="58" t="s">
        <v>30</v>
      </c>
      <c r="M9" s="59" t="s">
        <v>31</v>
      </c>
      <c r="N9" s="310" t="s">
        <v>120</v>
      </c>
      <c r="O9" s="308"/>
      <c r="P9" s="56" t="s">
        <v>30</v>
      </c>
      <c r="Q9" s="57" t="s">
        <v>31</v>
      </c>
      <c r="R9" s="307" t="s">
        <v>121</v>
      </c>
      <c r="S9" s="308"/>
      <c r="T9" s="58" t="s">
        <v>30</v>
      </c>
      <c r="U9" s="59" t="s">
        <v>31</v>
      </c>
      <c r="V9" s="321"/>
      <c r="W9" s="307" t="s">
        <v>122</v>
      </c>
      <c r="X9" s="308"/>
      <c r="Y9" s="58" t="s">
        <v>30</v>
      </c>
      <c r="Z9" s="59" t="s">
        <v>31</v>
      </c>
      <c r="AA9" s="310" t="s">
        <v>123</v>
      </c>
      <c r="AB9" s="308"/>
      <c r="AC9" s="56" t="s">
        <v>30</v>
      </c>
      <c r="AD9" s="57" t="s">
        <v>31</v>
      </c>
      <c r="AE9" s="307" t="s">
        <v>124</v>
      </c>
      <c r="AF9" s="308"/>
      <c r="AG9" s="58" t="s">
        <v>30</v>
      </c>
      <c r="AH9" s="59" t="s">
        <v>31</v>
      </c>
      <c r="AI9" s="307" t="s">
        <v>125</v>
      </c>
      <c r="AJ9" s="308"/>
      <c r="AK9" s="58" t="s">
        <v>30</v>
      </c>
      <c r="AL9" s="59" t="s">
        <v>31</v>
      </c>
      <c r="AM9" s="307" t="s">
        <v>126</v>
      </c>
      <c r="AN9" s="308"/>
      <c r="AO9" s="56" t="s">
        <v>30</v>
      </c>
      <c r="AP9" s="57" t="s">
        <v>31</v>
      </c>
      <c r="AQ9" s="312"/>
      <c r="AR9" s="307" t="s">
        <v>127</v>
      </c>
      <c r="AS9" s="308"/>
      <c r="AT9" s="58" t="s">
        <v>30</v>
      </c>
      <c r="AU9" s="59" t="s">
        <v>31</v>
      </c>
      <c r="AV9" s="310" t="s">
        <v>128</v>
      </c>
      <c r="AW9" s="308"/>
      <c r="AX9" s="58" t="s">
        <v>30</v>
      </c>
      <c r="AY9" s="57" t="s">
        <v>31</v>
      </c>
      <c r="AZ9" s="307" t="s">
        <v>129</v>
      </c>
      <c r="BA9" s="308"/>
      <c r="BB9" s="58" t="s">
        <v>30</v>
      </c>
      <c r="BC9" s="57" t="s">
        <v>31</v>
      </c>
      <c r="BD9" s="314" t="s">
        <v>101</v>
      </c>
      <c r="BE9" s="315"/>
    </row>
    <row r="10" spans="1:62" ht="18" customHeight="1" thickBot="1" x14ac:dyDescent="0.25">
      <c r="A10" s="313"/>
      <c r="B10" s="65" t="s">
        <v>30</v>
      </c>
      <c r="C10" s="61" t="s">
        <v>31</v>
      </c>
      <c r="D10" s="60" t="s">
        <v>70</v>
      </c>
      <c r="E10" s="62" t="s">
        <v>71</v>
      </c>
      <c r="F10" s="63" t="s">
        <v>30</v>
      </c>
      <c r="G10" s="61" t="s">
        <v>31</v>
      </c>
      <c r="H10" s="64" t="s">
        <v>70</v>
      </c>
      <c r="I10" s="62" t="s">
        <v>71</v>
      </c>
      <c r="J10" s="63" t="s">
        <v>30</v>
      </c>
      <c r="K10" s="61" t="s">
        <v>31</v>
      </c>
      <c r="L10" s="64" t="s">
        <v>70</v>
      </c>
      <c r="M10" s="62" t="s">
        <v>71</v>
      </c>
      <c r="N10" s="60" t="s">
        <v>30</v>
      </c>
      <c r="O10" s="61" t="s">
        <v>31</v>
      </c>
      <c r="P10" s="60" t="s">
        <v>70</v>
      </c>
      <c r="Q10" s="62" t="s">
        <v>71</v>
      </c>
      <c r="R10" s="63" t="s">
        <v>30</v>
      </c>
      <c r="S10" s="61" t="s">
        <v>31</v>
      </c>
      <c r="T10" s="64" t="s">
        <v>70</v>
      </c>
      <c r="U10" s="62" t="s">
        <v>71</v>
      </c>
      <c r="V10" s="322"/>
      <c r="W10" s="63" t="s">
        <v>30</v>
      </c>
      <c r="X10" s="61" t="s">
        <v>31</v>
      </c>
      <c r="Y10" s="64" t="s">
        <v>70</v>
      </c>
      <c r="Z10" s="62" t="s">
        <v>71</v>
      </c>
      <c r="AA10" s="60" t="s">
        <v>30</v>
      </c>
      <c r="AB10" s="61" t="s">
        <v>31</v>
      </c>
      <c r="AC10" s="60" t="s">
        <v>70</v>
      </c>
      <c r="AD10" s="62" t="s">
        <v>71</v>
      </c>
      <c r="AE10" s="63" t="s">
        <v>30</v>
      </c>
      <c r="AF10" s="61" t="s">
        <v>31</v>
      </c>
      <c r="AG10" s="64" t="s">
        <v>70</v>
      </c>
      <c r="AH10" s="62" t="s">
        <v>71</v>
      </c>
      <c r="AI10" s="63" t="s">
        <v>30</v>
      </c>
      <c r="AJ10" s="61" t="s">
        <v>31</v>
      </c>
      <c r="AK10" s="64" t="s">
        <v>70</v>
      </c>
      <c r="AL10" s="62" t="s">
        <v>71</v>
      </c>
      <c r="AM10" s="63" t="s">
        <v>30</v>
      </c>
      <c r="AN10" s="61" t="s">
        <v>31</v>
      </c>
      <c r="AO10" s="60" t="s">
        <v>70</v>
      </c>
      <c r="AP10" s="62" t="s">
        <v>71</v>
      </c>
      <c r="AQ10" s="313"/>
      <c r="AR10" s="63" t="s">
        <v>30</v>
      </c>
      <c r="AS10" s="61" t="s">
        <v>31</v>
      </c>
      <c r="AT10" s="64" t="s">
        <v>70</v>
      </c>
      <c r="AU10" s="62" t="s">
        <v>71</v>
      </c>
      <c r="AV10" s="60" t="s">
        <v>30</v>
      </c>
      <c r="AW10" s="61" t="s">
        <v>31</v>
      </c>
      <c r="AX10" s="64" t="s">
        <v>70</v>
      </c>
      <c r="AY10" s="62" t="s">
        <v>71</v>
      </c>
      <c r="AZ10" s="94" t="s">
        <v>30</v>
      </c>
      <c r="BA10" s="13" t="s">
        <v>31</v>
      </c>
      <c r="BB10" s="64" t="s">
        <v>70</v>
      </c>
      <c r="BC10" s="62" t="s">
        <v>71</v>
      </c>
      <c r="BD10" s="316" t="s">
        <v>100</v>
      </c>
      <c r="BE10" s="317"/>
    </row>
    <row r="11" spans="1:62" s="22" customFormat="1" ht="18" customHeight="1" x14ac:dyDescent="0.2">
      <c r="A11" s="68" t="s">
        <v>5</v>
      </c>
      <c r="B11" s="250">
        <v>149.4462</v>
      </c>
      <c r="C11" s="251">
        <v>8.0214999999999996</v>
      </c>
      <c r="D11" s="74"/>
      <c r="E11" s="74"/>
      <c r="F11" s="262">
        <v>1020.77448</v>
      </c>
      <c r="G11" s="250">
        <v>16.533799999999999</v>
      </c>
      <c r="H11" s="74"/>
      <c r="I11" s="74"/>
      <c r="J11" s="250">
        <v>3539.4816300000002</v>
      </c>
      <c r="K11" s="251">
        <v>945.33029999999997</v>
      </c>
      <c r="L11" s="74"/>
      <c r="M11" s="74"/>
      <c r="N11" s="262">
        <v>3818.7485499999998</v>
      </c>
      <c r="O11" s="250">
        <v>1097.5762</v>
      </c>
      <c r="P11" s="74"/>
      <c r="Q11" s="74"/>
      <c r="R11" s="250">
        <v>5422.16363</v>
      </c>
      <c r="S11" s="251">
        <v>1408.7357300000001</v>
      </c>
      <c r="T11" s="74"/>
      <c r="U11" s="74"/>
      <c r="V11" s="68" t="s">
        <v>5</v>
      </c>
      <c r="W11" s="250">
        <v>1461.6994299999999</v>
      </c>
      <c r="X11" s="251">
        <v>449.57243</v>
      </c>
      <c r="Y11" s="74"/>
      <c r="Z11" s="74"/>
      <c r="AA11" s="262">
        <v>3670.4367000000002</v>
      </c>
      <c r="AB11" s="250">
        <v>1145.2200499999999</v>
      </c>
      <c r="AC11" s="74"/>
      <c r="AD11" s="74"/>
      <c r="AE11" s="250">
        <v>1568.1749299999999</v>
      </c>
      <c r="AF11" s="251">
        <v>916.82182999999998</v>
      </c>
      <c r="AG11" s="74"/>
      <c r="AH11" s="74"/>
      <c r="AI11" s="268">
        <v>6232.74748</v>
      </c>
      <c r="AJ11" s="262">
        <v>1987.6261500000001</v>
      </c>
      <c r="AK11" s="74"/>
      <c r="AL11" s="74"/>
      <c r="AM11" s="268">
        <v>8157.06358</v>
      </c>
      <c r="AN11" s="262">
        <v>2215.2698500000001</v>
      </c>
      <c r="AO11" s="74"/>
      <c r="AP11" s="74"/>
      <c r="AQ11" s="68" t="s">
        <v>5</v>
      </c>
      <c r="AR11" s="262">
        <v>7459.6147799999999</v>
      </c>
      <c r="AS11" s="251">
        <v>2233.05863</v>
      </c>
      <c r="AT11" s="74"/>
      <c r="AU11" s="74"/>
      <c r="AV11" s="251">
        <v>3414.5876800000001</v>
      </c>
      <c r="AW11" s="251">
        <v>1376.7089800000001</v>
      </c>
      <c r="AX11" s="84"/>
      <c r="AY11" s="84"/>
      <c r="AZ11" s="186">
        <v>0</v>
      </c>
      <c r="BA11" s="95">
        <v>0</v>
      </c>
      <c r="BB11" s="74"/>
      <c r="BC11" s="74"/>
      <c r="BD11" s="84"/>
      <c r="BE11" s="106"/>
      <c r="BI11" s="23"/>
    </row>
    <row r="12" spans="1:62" s="22" customFormat="1" ht="18" customHeight="1" x14ac:dyDescent="0.2">
      <c r="A12" s="72" t="s">
        <v>6</v>
      </c>
      <c r="B12" s="252">
        <v>149.44630000000001</v>
      </c>
      <c r="C12" s="253">
        <v>8.0214999999999996</v>
      </c>
      <c r="D12" s="71">
        <f>(B12-B11)*D$6</f>
        <v>0.66000000002190973</v>
      </c>
      <c r="E12" s="71">
        <f>(C12-C11)*D$6</f>
        <v>0</v>
      </c>
      <c r="F12" s="263">
        <v>1020.78328</v>
      </c>
      <c r="G12" s="252">
        <v>16.533799999999999</v>
      </c>
      <c r="H12" s="71">
        <f>(F12-F11)*H$6</f>
        <v>58.079999999677057</v>
      </c>
      <c r="I12" s="71">
        <f>(G12-G11)*H$6</f>
        <v>0</v>
      </c>
      <c r="J12" s="252">
        <v>3539.5221000000001</v>
      </c>
      <c r="K12" s="253">
        <v>945.35172999999998</v>
      </c>
      <c r="L12" s="71">
        <f>(J12-J11)*L$6</f>
        <v>356.1359999992419</v>
      </c>
      <c r="M12" s="71">
        <f>(K12-K11)*L$6</f>
        <v>188.5840000000826</v>
      </c>
      <c r="N12" s="263">
        <v>3818.79493</v>
      </c>
      <c r="O12" s="252">
        <v>1097.6023499999999</v>
      </c>
      <c r="P12" s="71">
        <f>(N12-N11)*P$6</f>
        <v>204.07200000099692</v>
      </c>
      <c r="Q12" s="71">
        <f>(O12-O11)*P$6</f>
        <v>115.05999999963024</v>
      </c>
      <c r="R12" s="252">
        <v>5422.2166299999999</v>
      </c>
      <c r="S12" s="253">
        <v>1408.75693</v>
      </c>
      <c r="T12" s="71">
        <f>(R12-R11)*T$6</f>
        <v>466.39999999897555</v>
      </c>
      <c r="U12" s="71">
        <f>(S12-S11)*T$6</f>
        <v>186.55999999919004</v>
      </c>
      <c r="V12" s="72" t="s">
        <v>6</v>
      </c>
      <c r="W12" s="252">
        <v>1461.70353</v>
      </c>
      <c r="X12" s="253">
        <v>449.57553000000001</v>
      </c>
      <c r="Y12" s="71">
        <f>(W12-W11)*Y$6</f>
        <v>36.080000000947621</v>
      </c>
      <c r="Z12" s="71">
        <f>(X12-X11)*Y$6</f>
        <v>27.280000000155269</v>
      </c>
      <c r="AA12" s="263">
        <v>3670.4650299999998</v>
      </c>
      <c r="AB12" s="252">
        <v>1145.2375999999999</v>
      </c>
      <c r="AC12" s="71">
        <f t="shared" ref="AC12:AD14" si="0">(AA12-AA11)*$AC$6</f>
        <v>186.97799999763447</v>
      </c>
      <c r="AD12" s="71">
        <f t="shared" si="0"/>
        <v>115.83000000018728</v>
      </c>
      <c r="AE12" s="252">
        <v>1568.1749299999999</v>
      </c>
      <c r="AF12" s="253">
        <v>916.82182999999998</v>
      </c>
      <c r="AG12" s="71">
        <f>(AE12-AE11)*$AG$6</f>
        <v>0</v>
      </c>
      <c r="AH12" s="71">
        <f>(AF12-AF11)*$AG$6</f>
        <v>0</v>
      </c>
      <c r="AI12" s="269">
        <v>6232.7887499999997</v>
      </c>
      <c r="AJ12" s="263">
        <v>1987.65228</v>
      </c>
      <c r="AK12" s="71">
        <f t="shared" ref="AK12:AL14" si="1">(AI12-AI11)*$AK$6</f>
        <v>181.58799999873736</v>
      </c>
      <c r="AL12" s="71">
        <f t="shared" si="1"/>
        <v>114.97199999985241</v>
      </c>
      <c r="AM12" s="269">
        <v>8157.1549800000003</v>
      </c>
      <c r="AN12" s="263">
        <v>2215.3068800000001</v>
      </c>
      <c r="AO12" s="71">
        <f t="shared" ref="AO12:AP14" si="2">(AM12-AM11)*$AO$6</f>
        <v>603.24000000164233</v>
      </c>
      <c r="AP12" s="71">
        <f t="shared" si="2"/>
        <v>244.3979999997282</v>
      </c>
      <c r="AQ12" s="72" t="s">
        <v>6</v>
      </c>
      <c r="AR12" s="263">
        <v>7459.65715</v>
      </c>
      <c r="AS12" s="253">
        <v>2233.0830299999998</v>
      </c>
      <c r="AT12" s="71">
        <f>(AR12-AR11)*AT$6</f>
        <v>372.85600000104751</v>
      </c>
      <c r="AU12" s="71">
        <f>(AS12-AS11)*AT$6</f>
        <v>214.71999999812397</v>
      </c>
      <c r="AV12" s="253">
        <v>3414.6023500000001</v>
      </c>
      <c r="AW12" s="253">
        <v>1376.7191499999999</v>
      </c>
      <c r="AX12" s="71">
        <f>(AV12-AV11)*AX$6</f>
        <v>48.411000000078275</v>
      </c>
      <c r="AY12" s="71">
        <f>(AW12-AW11)*AX$6</f>
        <v>33.560999999303931</v>
      </c>
      <c r="AZ12" s="187">
        <v>0</v>
      </c>
      <c r="BA12" s="96">
        <v>0</v>
      </c>
      <c r="BB12" s="70">
        <f>(AZ12-AZ11)*BB$6</f>
        <v>0</v>
      </c>
      <c r="BC12" s="71">
        <f>(BA12-BA11)*BB$6</f>
        <v>0</v>
      </c>
      <c r="BD12" s="104">
        <f t="shared" ref="BD12:BE14" si="3">BB12+D12+H12+L12+P12+T12+Y12+AC12+AG12+AK12+AO12+AT12+AX12</f>
        <v>2514.5009999990007</v>
      </c>
      <c r="BE12" s="103">
        <f t="shared" si="3"/>
        <v>1240.9649999962539</v>
      </c>
      <c r="BG12" s="23"/>
      <c r="BI12" s="23"/>
    </row>
    <row r="13" spans="1:62" s="22" customFormat="1" ht="18" customHeight="1" x14ac:dyDescent="0.2">
      <c r="A13" s="72" t="s">
        <v>7</v>
      </c>
      <c r="B13" s="252">
        <v>149.44658000000001</v>
      </c>
      <c r="C13" s="253">
        <v>8.0214999999999996</v>
      </c>
      <c r="D13" s="71">
        <f>(B13-B12)*D$6</f>
        <v>1.8480000000238306</v>
      </c>
      <c r="E13" s="71">
        <f t="shared" ref="E13:E43" si="4">(C13-C12)*D$6</f>
        <v>0</v>
      </c>
      <c r="F13" s="263">
        <v>1020.80083</v>
      </c>
      <c r="G13" s="252">
        <v>16.533799999999999</v>
      </c>
      <c r="H13" s="71">
        <f>(F13-F12)*H$6</f>
        <v>115.83000000018728</v>
      </c>
      <c r="I13" s="71">
        <f t="shared" ref="I13:I43" si="5">(G13-G12)*H$6</f>
        <v>0</v>
      </c>
      <c r="J13" s="252">
        <v>3539.59845</v>
      </c>
      <c r="K13" s="253">
        <v>945.39430000000004</v>
      </c>
      <c r="L13" s="71">
        <f>(J13-J12)*L$6</f>
        <v>671.8799999984185</v>
      </c>
      <c r="M13" s="71">
        <f t="shared" ref="M13:M43" si="6">(K13-K12)*L$6</f>
        <v>374.61600000060571</v>
      </c>
      <c r="N13" s="263">
        <v>3818.8867300000002</v>
      </c>
      <c r="O13" s="252">
        <v>1097.65455</v>
      </c>
      <c r="P13" s="71">
        <f>(N13-N12)*P$6</f>
        <v>403.92000000065309</v>
      </c>
      <c r="Q13" s="71">
        <f t="shared" ref="Q13:Q43" si="7">(O13-O12)*P$6</f>
        <v>229.68000000037136</v>
      </c>
      <c r="R13" s="252">
        <v>5422.3099300000003</v>
      </c>
      <c r="S13" s="253">
        <v>1408.7994799999999</v>
      </c>
      <c r="T13" s="71">
        <f>(R13-R12)*T$6</f>
        <v>821.04000000399537</v>
      </c>
      <c r="U13" s="71">
        <f t="shared" ref="U13:U43" si="8">(S13-S12)*T$6</f>
        <v>374.43999999904918</v>
      </c>
      <c r="V13" s="72" t="s">
        <v>7</v>
      </c>
      <c r="W13" s="252">
        <v>1461.7135000000001</v>
      </c>
      <c r="X13" s="253">
        <v>449.58319999999998</v>
      </c>
      <c r="Y13" s="71">
        <f>(W13-W12)*Y$6</f>
        <v>87.7360000005865</v>
      </c>
      <c r="Z13" s="71">
        <f t="shared" ref="Z13:Z43" si="9">(X13-X12)*Y$6</f>
        <v>67.495999999664491</v>
      </c>
      <c r="AA13" s="263">
        <v>3670.51415</v>
      </c>
      <c r="AB13" s="252">
        <v>1145.2727</v>
      </c>
      <c r="AC13" s="71">
        <f t="shared" si="0"/>
        <v>324.19200000085766</v>
      </c>
      <c r="AD13" s="71">
        <f t="shared" si="0"/>
        <v>231.66000000037457</v>
      </c>
      <c r="AE13" s="252">
        <v>1568.1749299999999</v>
      </c>
      <c r="AF13" s="253">
        <v>916.82182999999998</v>
      </c>
      <c r="AG13" s="71">
        <f t="shared" ref="AG13:AH38" si="10">(AE13-AE12)*$AG$6</f>
        <v>0</v>
      </c>
      <c r="AH13" s="71">
        <f t="shared" si="10"/>
        <v>0</v>
      </c>
      <c r="AI13" s="269">
        <v>6232.8535300000003</v>
      </c>
      <c r="AJ13" s="263">
        <v>1987.6947500000001</v>
      </c>
      <c r="AK13" s="71">
        <f t="shared" si="1"/>
        <v>285.03200000268407</v>
      </c>
      <c r="AL13" s="71">
        <f t="shared" si="1"/>
        <v>186.8680000004133</v>
      </c>
      <c r="AM13" s="269">
        <v>8157.3166499999998</v>
      </c>
      <c r="AN13" s="263">
        <v>2215.3816000000002</v>
      </c>
      <c r="AO13" s="71">
        <f t="shared" si="2"/>
        <v>1067.021999996723</v>
      </c>
      <c r="AP13" s="71">
        <f t="shared" si="2"/>
        <v>493.15200000046389</v>
      </c>
      <c r="AQ13" s="72" t="s">
        <v>7</v>
      </c>
      <c r="AR13" s="263">
        <v>7459.7361799999999</v>
      </c>
      <c r="AS13" s="253">
        <v>2233.1361000000002</v>
      </c>
      <c r="AT13" s="71">
        <f>(AR13-AR12)*AT$6</f>
        <v>695.46399999890127</v>
      </c>
      <c r="AU13" s="71">
        <f t="shared" ref="AU13:AU43" si="11">(AS13-AS12)*AT$6</f>
        <v>467.01600000342296</v>
      </c>
      <c r="AV13" s="253">
        <v>3414.63078</v>
      </c>
      <c r="AW13" s="253">
        <v>1376.7423799999999</v>
      </c>
      <c r="AX13" s="71">
        <f>(AV13-AV12)*AX$6</f>
        <v>93.818999999484731</v>
      </c>
      <c r="AY13" s="71">
        <f t="shared" ref="AY13:AY43" si="12">(AW13-AW12)*AX$6</f>
        <v>76.659000000040578</v>
      </c>
      <c r="AZ13" s="188">
        <v>0</v>
      </c>
      <c r="BA13" s="97">
        <v>0</v>
      </c>
      <c r="BB13" s="70">
        <f>(AZ13-AZ12)*BB$6</f>
        <v>0</v>
      </c>
      <c r="BC13" s="71">
        <f>(BA13-BA12)*BB$6</f>
        <v>0</v>
      </c>
      <c r="BD13" s="104">
        <f t="shared" si="3"/>
        <v>4567.7830000025151</v>
      </c>
      <c r="BE13" s="103">
        <f t="shared" si="3"/>
        <v>2501.587000004406</v>
      </c>
      <c r="BG13" s="23"/>
      <c r="BI13" s="23"/>
    </row>
    <row r="14" spans="1:62" s="22" customFormat="1" ht="18" customHeight="1" x14ac:dyDescent="0.2">
      <c r="A14" s="72" t="s">
        <v>8</v>
      </c>
      <c r="B14" s="252">
        <v>149.44683000000001</v>
      </c>
      <c r="C14" s="253">
        <v>8.0214999999999996</v>
      </c>
      <c r="D14" s="71">
        <f>(B14-B13)*D$6</f>
        <v>1.6499999999609827</v>
      </c>
      <c r="E14" s="71">
        <f t="shared" si="4"/>
        <v>0</v>
      </c>
      <c r="F14" s="263">
        <v>1020.81763</v>
      </c>
      <c r="G14" s="252">
        <v>16.533799999999999</v>
      </c>
      <c r="H14" s="71">
        <f>(F14-F13)*H$6</f>
        <v>110.87999999992917</v>
      </c>
      <c r="I14" s="71">
        <f t="shared" si="5"/>
        <v>0</v>
      </c>
      <c r="J14" s="252">
        <v>3539.6700300000002</v>
      </c>
      <c r="K14" s="253">
        <v>945.43703000000005</v>
      </c>
      <c r="L14" s="71">
        <f>(J14-J13)*L$6</f>
        <v>629.9040000023524</v>
      </c>
      <c r="M14" s="71">
        <f t="shared" si="6"/>
        <v>376.02400000005218</v>
      </c>
      <c r="N14" s="263">
        <v>3818.9778000000001</v>
      </c>
      <c r="O14" s="252">
        <v>1097.7066500000001</v>
      </c>
      <c r="P14" s="71">
        <f>(N14-N13)*P$6</f>
        <v>400.70799999975861</v>
      </c>
      <c r="Q14" s="71">
        <f t="shared" si="7"/>
        <v>229.24000000048181</v>
      </c>
      <c r="R14" s="252">
        <v>5422.3958000000002</v>
      </c>
      <c r="S14" s="253">
        <v>1408.84175</v>
      </c>
      <c r="T14" s="71">
        <f>(R14-R13)*T$6</f>
        <v>755.6559999989986</v>
      </c>
      <c r="U14" s="71">
        <f t="shared" si="8"/>
        <v>371.9760000012684</v>
      </c>
      <c r="V14" s="72" t="s">
        <v>8</v>
      </c>
      <c r="W14" s="252">
        <v>1461.72065</v>
      </c>
      <c r="X14" s="253">
        <v>449.58940000000001</v>
      </c>
      <c r="Y14" s="71">
        <f>(W14-W13)*Y$6</f>
        <v>62.91999999921245</v>
      </c>
      <c r="Z14" s="71">
        <f t="shared" si="9"/>
        <v>54.560000000310538</v>
      </c>
      <c r="AA14" s="263">
        <v>3670.5582300000001</v>
      </c>
      <c r="AB14" s="252">
        <v>1145.3072299999999</v>
      </c>
      <c r="AC14" s="71">
        <f t="shared" si="0"/>
        <v>290.92800000080388</v>
      </c>
      <c r="AD14" s="71">
        <f t="shared" si="0"/>
        <v>227.89799999936804</v>
      </c>
      <c r="AE14" s="252">
        <v>1568.1749299999999</v>
      </c>
      <c r="AF14" s="253">
        <v>916.82182999999998</v>
      </c>
      <c r="AG14" s="71">
        <f t="shared" si="10"/>
        <v>0</v>
      </c>
      <c r="AH14" s="71">
        <f t="shared" si="10"/>
        <v>0</v>
      </c>
      <c r="AI14" s="269">
        <v>6232.8740500000004</v>
      </c>
      <c r="AJ14" s="263">
        <v>1987.70768</v>
      </c>
      <c r="AK14" s="71">
        <f t="shared" si="1"/>
        <v>90.288000000145985</v>
      </c>
      <c r="AL14" s="71">
        <f t="shared" si="1"/>
        <v>56.891999999425025</v>
      </c>
      <c r="AM14" s="269">
        <v>8157.4610000000002</v>
      </c>
      <c r="AN14" s="263">
        <v>2215.4558499999998</v>
      </c>
      <c r="AO14" s="71">
        <f t="shared" si="2"/>
        <v>952.71000000320782</v>
      </c>
      <c r="AP14" s="71">
        <f t="shared" si="2"/>
        <v>490.04999999779102</v>
      </c>
      <c r="AQ14" s="72" t="s">
        <v>8</v>
      </c>
      <c r="AR14" s="263">
        <v>7459.8266299999996</v>
      </c>
      <c r="AS14" s="253">
        <v>2233.2014800000002</v>
      </c>
      <c r="AT14" s="71">
        <f>(AR14-AR13)*AT$6</f>
        <v>795.95999999728519</v>
      </c>
      <c r="AU14" s="71">
        <f t="shared" si="11"/>
        <v>575.34400000004098</v>
      </c>
      <c r="AV14" s="253">
        <v>3414.6572500000002</v>
      </c>
      <c r="AW14" s="253">
        <v>1376.7654500000001</v>
      </c>
      <c r="AX14" s="71">
        <f>(AV14-AV13)*AX$6</f>
        <v>87.351000000808199</v>
      </c>
      <c r="AY14" s="71">
        <f t="shared" si="12"/>
        <v>76.131000000623317</v>
      </c>
      <c r="AZ14" s="187">
        <v>0</v>
      </c>
      <c r="BA14" s="96">
        <v>0</v>
      </c>
      <c r="BB14" s="70">
        <f>(AZ14-AZ13)*BB$6</f>
        <v>0</v>
      </c>
      <c r="BC14" s="71">
        <f>(BA14-BA13)*BB$6</f>
        <v>0</v>
      </c>
      <c r="BD14" s="104">
        <f t="shared" si="3"/>
        <v>4178.9550000024628</v>
      </c>
      <c r="BE14" s="103">
        <f t="shared" si="3"/>
        <v>2458.1149999993613</v>
      </c>
      <c r="BG14" s="23"/>
      <c r="BI14" s="23"/>
    </row>
    <row r="15" spans="1:62" s="22" customFormat="1" ht="18" customHeight="1" thickBot="1" x14ac:dyDescent="0.25">
      <c r="A15" s="75" t="s">
        <v>63</v>
      </c>
      <c r="B15" s="254">
        <v>149.44694999999999</v>
      </c>
      <c r="C15" s="255">
        <v>8.0214999999999996</v>
      </c>
      <c r="D15" s="74"/>
      <c r="E15" s="74"/>
      <c r="F15" s="264">
        <v>1020.82613</v>
      </c>
      <c r="G15" s="254">
        <v>16.533799999999999</v>
      </c>
      <c r="H15" s="74"/>
      <c r="I15" s="74"/>
      <c r="J15" s="254">
        <v>3539.7044799999999</v>
      </c>
      <c r="K15" s="255">
        <v>945.45825000000002</v>
      </c>
      <c r="L15" s="74"/>
      <c r="M15" s="74"/>
      <c r="N15" s="264">
        <v>3819.0234</v>
      </c>
      <c r="O15" s="254">
        <v>1097.7326800000001</v>
      </c>
      <c r="P15" s="74"/>
      <c r="Q15" s="74"/>
      <c r="R15" s="254">
        <v>5422.4373800000003</v>
      </c>
      <c r="S15" s="255">
        <v>1408.8624</v>
      </c>
      <c r="T15" s="74"/>
      <c r="U15" s="74"/>
      <c r="V15" s="75" t="s">
        <v>63</v>
      </c>
      <c r="W15" s="254">
        <v>1461.72453</v>
      </c>
      <c r="X15" s="255">
        <v>449.59298000000001</v>
      </c>
      <c r="Y15" s="74"/>
      <c r="Z15" s="74"/>
      <c r="AA15" s="264">
        <v>3670.5790999999999</v>
      </c>
      <c r="AB15" s="254">
        <v>1145.3244999999999</v>
      </c>
      <c r="AC15" s="74"/>
      <c r="AD15" s="74"/>
      <c r="AE15" s="254">
        <v>1568.1749299999999</v>
      </c>
      <c r="AF15" s="255">
        <v>916.82182999999998</v>
      </c>
      <c r="AG15" s="74"/>
      <c r="AH15" s="74"/>
      <c r="AI15" s="270">
        <v>6232.8833299999997</v>
      </c>
      <c r="AJ15" s="264">
        <v>1987.71423</v>
      </c>
      <c r="AK15" s="74"/>
      <c r="AL15" s="74"/>
      <c r="AM15" s="270">
        <v>8157.5302300000003</v>
      </c>
      <c r="AN15" s="264">
        <v>2215.4928</v>
      </c>
      <c r="AO15" s="74"/>
      <c r="AP15" s="74"/>
      <c r="AQ15" s="75" t="s">
        <v>63</v>
      </c>
      <c r="AR15" s="264">
        <v>7459.8694500000001</v>
      </c>
      <c r="AS15" s="255">
        <v>2233.2343799999999</v>
      </c>
      <c r="AT15" s="74"/>
      <c r="AU15" s="74"/>
      <c r="AV15" s="255">
        <v>3414.6686500000001</v>
      </c>
      <c r="AW15" s="255">
        <v>1376.7766999999999</v>
      </c>
      <c r="AX15" s="74"/>
      <c r="AY15" s="74"/>
      <c r="AZ15" s="189">
        <v>0</v>
      </c>
      <c r="BA15" s="98">
        <v>0</v>
      </c>
      <c r="BB15" s="74"/>
      <c r="BC15" s="74"/>
      <c r="BD15" s="85"/>
      <c r="BE15" s="85"/>
      <c r="BG15" s="23"/>
      <c r="BI15" s="23"/>
    </row>
    <row r="16" spans="1:62" s="22" customFormat="1" ht="18" customHeight="1" thickBot="1" x14ac:dyDescent="0.25">
      <c r="A16" s="79" t="s">
        <v>9</v>
      </c>
      <c r="B16" s="256">
        <v>149.44708</v>
      </c>
      <c r="C16" s="257">
        <v>8.0214999999999996</v>
      </c>
      <c r="D16" s="78">
        <f>(B16-B14)*D$6</f>
        <v>1.6499999999609827</v>
      </c>
      <c r="E16" s="78">
        <f>(C16-C14)*D$6</f>
        <v>0</v>
      </c>
      <c r="F16" s="265">
        <v>1020.83468</v>
      </c>
      <c r="G16" s="256">
        <v>16.533799999999999</v>
      </c>
      <c r="H16" s="78">
        <f>(F16-F14)*H$6</f>
        <v>112.53000000026532</v>
      </c>
      <c r="I16" s="78">
        <f>(G16-G14)*H$6</f>
        <v>0</v>
      </c>
      <c r="J16" s="256">
        <v>3539.7382499999999</v>
      </c>
      <c r="K16" s="257">
        <v>945.47913000000005</v>
      </c>
      <c r="L16" s="78">
        <f>(J16-J14)*L$6</f>
        <v>600.33599999696889</v>
      </c>
      <c r="M16" s="78">
        <f>(K16-K14)*L$6</f>
        <v>370.48000000004322</v>
      </c>
      <c r="N16" s="265">
        <v>3819.0691499999998</v>
      </c>
      <c r="O16" s="256">
        <v>1097.75865</v>
      </c>
      <c r="P16" s="78">
        <f>(N16-N14)*P$6</f>
        <v>401.939999998649</v>
      </c>
      <c r="Q16" s="78">
        <f>(O16-O14)*P$6</f>
        <v>228.79999999959182</v>
      </c>
      <c r="R16" s="256">
        <v>5422.4784300000001</v>
      </c>
      <c r="S16" s="257">
        <v>1408.8830499999999</v>
      </c>
      <c r="T16" s="78">
        <f>(R16-R14)*T$6</f>
        <v>727.14399999895249</v>
      </c>
      <c r="U16" s="78">
        <f>(S16-S14)*T$6</f>
        <v>363.43999999880907</v>
      </c>
      <c r="V16" s="79" t="s">
        <v>9</v>
      </c>
      <c r="W16" s="256">
        <v>1461.72768</v>
      </c>
      <c r="X16" s="257">
        <v>449.5958</v>
      </c>
      <c r="Y16" s="78">
        <f>(W16-W14)*Y$6</f>
        <v>61.863999999877706</v>
      </c>
      <c r="Z16" s="78">
        <f>(X16-X14)*Y$6</f>
        <v>56.319999999868742</v>
      </c>
      <c r="AA16" s="265">
        <v>3670.5992500000002</v>
      </c>
      <c r="AB16" s="256">
        <v>1145.34168</v>
      </c>
      <c r="AC16" s="78">
        <f>(AA16-AA14)*$AC$6</f>
        <v>270.73200000077122</v>
      </c>
      <c r="AD16" s="78">
        <f>(AB16-AB14)*$AC$6</f>
        <v>227.37000000070111</v>
      </c>
      <c r="AE16" s="256">
        <v>1568.1749299999999</v>
      </c>
      <c r="AF16" s="257">
        <v>916.82182999999998</v>
      </c>
      <c r="AG16" s="78">
        <f>(AE16-AE14)*$AG$6</f>
        <v>0</v>
      </c>
      <c r="AH16" s="78">
        <f>(AF16-AF14)*$AG$6</f>
        <v>0</v>
      </c>
      <c r="AI16" s="271">
        <v>6232.8915800000004</v>
      </c>
      <c r="AJ16" s="265">
        <v>1987.7205799999999</v>
      </c>
      <c r="AK16" s="78">
        <f>(AI16-AI14)*$AK$6</f>
        <v>77.132000000347034</v>
      </c>
      <c r="AL16" s="78">
        <f>(AJ16-AJ14)*$AK$6</f>
        <v>56.759999999758293</v>
      </c>
      <c r="AM16" s="271">
        <v>8157.5967499999997</v>
      </c>
      <c r="AN16" s="265">
        <v>2215.5292300000001</v>
      </c>
      <c r="AO16" s="78">
        <f>(AM16-AM14)*$AO$6</f>
        <v>895.94999999644642</v>
      </c>
      <c r="AP16" s="78">
        <f>(AN16-AN14)*$AO$6</f>
        <v>484.30800000178351</v>
      </c>
      <c r="AQ16" s="79" t="s">
        <v>9</v>
      </c>
      <c r="AR16" s="265">
        <v>7459.9119499999997</v>
      </c>
      <c r="AS16" s="257">
        <v>2233.2669299999998</v>
      </c>
      <c r="AT16" s="78">
        <f>(AR16-AR14)*AT$6</f>
        <v>750.81600000121398</v>
      </c>
      <c r="AU16" s="78">
        <f>(AS16-AS14)*AT$6</f>
        <v>575.95999999648484</v>
      </c>
      <c r="AV16" s="257">
        <v>3414.6792500000001</v>
      </c>
      <c r="AW16" s="257">
        <v>1376.7881500000001</v>
      </c>
      <c r="AX16" s="78">
        <f>(AV16-AV14)*AX$6</f>
        <v>72.599999999783904</v>
      </c>
      <c r="AY16" s="78">
        <f>(AW16-AW14)*AX$6</f>
        <v>74.90999999995438</v>
      </c>
      <c r="AZ16" s="190">
        <v>0</v>
      </c>
      <c r="BA16" s="99">
        <v>0</v>
      </c>
      <c r="BB16" s="77">
        <f>(AZ16-AZ14)*BB$6</f>
        <v>0</v>
      </c>
      <c r="BC16" s="78">
        <f>(BA16-BA14)*BB$6</f>
        <v>0</v>
      </c>
      <c r="BD16" s="107">
        <f>BB16+D16+H16+L16+P16+T16+Y16+AC16+AG16+AK16+AO16+AT16+AX16</f>
        <v>3972.693999993237</v>
      </c>
      <c r="BE16" s="108">
        <f>BC16+E16+I16+M16+Q16+U16+Z16+AD16+AH16+AL16+AP16+AU16+AY16</f>
        <v>2438.347999996995</v>
      </c>
      <c r="BG16" s="23"/>
      <c r="BI16" s="23"/>
    </row>
    <row r="17" spans="1:61" s="22" customFormat="1" ht="18" customHeight="1" x14ac:dyDescent="0.2">
      <c r="A17" s="68" t="s">
        <v>64</v>
      </c>
      <c r="B17" s="258">
        <v>149.44720000000001</v>
      </c>
      <c r="C17" s="259">
        <v>8.0214999999999996</v>
      </c>
      <c r="D17" s="74"/>
      <c r="E17" s="74"/>
      <c r="F17" s="266">
        <v>1020.84348</v>
      </c>
      <c r="G17" s="258">
        <v>16.533799999999999</v>
      </c>
      <c r="H17" s="74"/>
      <c r="I17" s="74"/>
      <c r="J17" s="258">
        <v>3539.77243</v>
      </c>
      <c r="K17" s="259">
        <v>945.49998000000005</v>
      </c>
      <c r="L17" s="67"/>
      <c r="M17" s="67"/>
      <c r="N17" s="266">
        <v>3819.1151799999998</v>
      </c>
      <c r="O17" s="258">
        <v>1097.7846300000001</v>
      </c>
      <c r="P17" s="67"/>
      <c r="Q17" s="67"/>
      <c r="R17" s="258">
        <v>5422.5204800000001</v>
      </c>
      <c r="S17" s="259">
        <v>1408.90338</v>
      </c>
      <c r="T17" s="67"/>
      <c r="U17" s="67"/>
      <c r="V17" s="68" t="s">
        <v>64</v>
      </c>
      <c r="W17" s="258">
        <v>1461.7319500000001</v>
      </c>
      <c r="X17" s="259">
        <v>449.59933000000001</v>
      </c>
      <c r="Y17" s="67"/>
      <c r="Z17" s="67"/>
      <c r="AA17" s="266">
        <v>3670.6201500000002</v>
      </c>
      <c r="AB17" s="258">
        <v>1145.35888</v>
      </c>
      <c r="AC17" s="74"/>
      <c r="AD17" s="74"/>
      <c r="AE17" s="258">
        <v>1568.1749299999999</v>
      </c>
      <c r="AF17" s="259">
        <v>916.82182999999998</v>
      </c>
      <c r="AG17" s="74"/>
      <c r="AH17" s="74"/>
      <c r="AI17" s="272">
        <v>6232.9000500000002</v>
      </c>
      <c r="AJ17" s="266">
        <v>1987.72693</v>
      </c>
      <c r="AK17" s="74"/>
      <c r="AL17" s="74"/>
      <c r="AM17" s="272">
        <v>8157.6637799999999</v>
      </c>
      <c r="AN17" s="266">
        <v>2215.5649800000001</v>
      </c>
      <c r="AO17" s="74"/>
      <c r="AP17" s="74"/>
      <c r="AQ17" s="68" t="s">
        <v>64</v>
      </c>
      <c r="AR17" s="266">
        <v>7459.9539299999997</v>
      </c>
      <c r="AS17" s="259">
        <v>2233.2993999999999</v>
      </c>
      <c r="AT17" s="74"/>
      <c r="AU17" s="74"/>
      <c r="AV17" s="259">
        <v>3414.6912299999999</v>
      </c>
      <c r="AW17" s="259">
        <v>1376.7996800000001</v>
      </c>
      <c r="AX17" s="74"/>
      <c r="AY17" s="74"/>
      <c r="AZ17" s="191">
        <v>0</v>
      </c>
      <c r="BA17" s="100">
        <v>0</v>
      </c>
      <c r="BB17" s="74"/>
      <c r="BC17" s="74"/>
      <c r="BD17" s="84"/>
      <c r="BE17" s="84"/>
      <c r="BG17" s="23"/>
      <c r="BI17" s="23"/>
    </row>
    <row r="18" spans="1:61" s="22" customFormat="1" ht="18" customHeight="1" x14ac:dyDescent="0.2">
      <c r="A18" s="72" t="s">
        <v>10</v>
      </c>
      <c r="B18" s="252">
        <v>149.44732999999999</v>
      </c>
      <c r="C18" s="253">
        <v>8.0214999999999996</v>
      </c>
      <c r="D18" s="71">
        <f>(B18-B16)*D$6</f>
        <v>1.6499999999609827</v>
      </c>
      <c r="E18" s="71">
        <f>(C18-C16)*D$6</f>
        <v>0</v>
      </c>
      <c r="F18" s="263">
        <v>1020.85223</v>
      </c>
      <c r="G18" s="252">
        <v>16.533799999999999</v>
      </c>
      <c r="H18" s="71">
        <f>(F18-F16)*H$6</f>
        <v>115.82999999943695</v>
      </c>
      <c r="I18" s="71">
        <f>(G18-G16)*H$6</f>
        <v>0</v>
      </c>
      <c r="J18" s="252">
        <v>3539.80683</v>
      </c>
      <c r="K18" s="253">
        <v>945.52075000000002</v>
      </c>
      <c r="L18" s="71">
        <f>(J18-J16)*L$6</f>
        <v>603.50400000097579</v>
      </c>
      <c r="M18" s="71">
        <f>(K18-K16)*L$6</f>
        <v>366.25599999970291</v>
      </c>
      <c r="N18" s="263">
        <v>3819.1610999999998</v>
      </c>
      <c r="O18" s="252">
        <v>1097.8103799999999</v>
      </c>
      <c r="P18" s="71">
        <f>(N18-N16)*P$6</f>
        <v>404.57999999998719</v>
      </c>
      <c r="Q18" s="71">
        <f>(O18-O16)*P$6</f>
        <v>227.6119999995899</v>
      </c>
      <c r="R18" s="252">
        <v>5422.5636800000002</v>
      </c>
      <c r="S18" s="253">
        <v>1408.9239</v>
      </c>
      <c r="T18" s="71">
        <f>(R18-R16)*T$6</f>
        <v>750.20000000076834</v>
      </c>
      <c r="U18" s="71">
        <f>(S18-S16)*T$6</f>
        <v>359.48000000080356</v>
      </c>
      <c r="V18" s="72" t="s">
        <v>10</v>
      </c>
      <c r="W18" s="252">
        <v>1461.7349999999999</v>
      </c>
      <c r="X18" s="253">
        <v>449.60217999999998</v>
      </c>
      <c r="Y18" s="71">
        <f>(W18-W16)*Y$6</f>
        <v>64.41599999943719</v>
      </c>
      <c r="Z18" s="71">
        <f>(X18-X16)*Y$6</f>
        <v>56.143999999812877</v>
      </c>
      <c r="AA18" s="263">
        <v>3670.6416300000001</v>
      </c>
      <c r="AB18" s="252">
        <v>1145.3757499999999</v>
      </c>
      <c r="AC18" s="71">
        <f>(AA18-AA16)*$AC$6</f>
        <v>279.70799999911833</v>
      </c>
      <c r="AD18" s="71">
        <f>(AB18-AB16)*$AC$6</f>
        <v>224.86199999952987</v>
      </c>
      <c r="AE18" s="252">
        <v>1568.1749299999999</v>
      </c>
      <c r="AF18" s="253">
        <v>916.82182999999998</v>
      </c>
      <c r="AG18" s="71">
        <f>(AE18-AE16)*$AG$6</f>
        <v>0</v>
      </c>
      <c r="AH18" s="71">
        <f>(AF18-AF16)*$AG$6</f>
        <v>0</v>
      </c>
      <c r="AI18" s="269">
        <v>6232.9084999999995</v>
      </c>
      <c r="AJ18" s="263">
        <v>1987.7329999999999</v>
      </c>
      <c r="AK18" s="71">
        <f>(AI18-AI16)*$AK$6</f>
        <v>74.447999996118597</v>
      </c>
      <c r="AL18" s="71">
        <f>(AJ18-AJ16)*$AK$6</f>
        <v>54.648000000088359</v>
      </c>
      <c r="AM18" s="269">
        <v>8157.72973</v>
      </c>
      <c r="AN18" s="263">
        <v>2215.6001999999999</v>
      </c>
      <c r="AO18" s="71">
        <f>(AM18-AM16)*$AO$6</f>
        <v>877.66800000208605</v>
      </c>
      <c r="AP18" s="71">
        <f>(AN18-AN16)*$AO$6</f>
        <v>468.40199999842298</v>
      </c>
      <c r="AQ18" s="72" t="s">
        <v>10</v>
      </c>
      <c r="AR18" s="263">
        <v>7459.9969799999999</v>
      </c>
      <c r="AS18" s="253">
        <v>2233.3313499999999</v>
      </c>
      <c r="AT18" s="71">
        <f>(AR18-AR16)*AT$6</f>
        <v>748.26400000165449</v>
      </c>
      <c r="AU18" s="71">
        <f>(AS18-AS16)*AT$6</f>
        <v>566.89600000136124</v>
      </c>
      <c r="AV18" s="253">
        <v>3414.7023300000001</v>
      </c>
      <c r="AW18" s="253">
        <v>1376.8106</v>
      </c>
      <c r="AX18" s="71">
        <f>(AV18-AV16)*AX$6</f>
        <v>76.163999999789667</v>
      </c>
      <c r="AY18" s="71">
        <f>(AW18-AW16)*AX$6</f>
        <v>74.084999999786305</v>
      </c>
      <c r="AZ18" s="187">
        <v>0</v>
      </c>
      <c r="BA18" s="96">
        <v>0</v>
      </c>
      <c r="BB18" s="70">
        <f>(AZ18-AZ16)*BB$6</f>
        <v>0</v>
      </c>
      <c r="BC18" s="71">
        <f>(BA18-BA16)*BB$6</f>
        <v>0</v>
      </c>
      <c r="BD18" s="104">
        <f t="shared" ref="BD18:BE23" si="13">BB18+D18+H18+L18+P18+T18+Y18+AC18+AG18+AK18+AO18+AT18+AX18</f>
        <v>3996.4319999993336</v>
      </c>
      <c r="BE18" s="103">
        <f t="shared" si="13"/>
        <v>2398.384999999098</v>
      </c>
      <c r="BG18" s="23"/>
      <c r="BI18" s="23"/>
    </row>
    <row r="19" spans="1:61" s="22" customFormat="1" ht="18" customHeight="1" x14ac:dyDescent="0.2">
      <c r="A19" s="72" t="s">
        <v>11</v>
      </c>
      <c r="B19" s="252">
        <v>149.44755000000001</v>
      </c>
      <c r="C19" s="253">
        <v>8.0214999999999996</v>
      </c>
      <c r="D19" s="71">
        <f t="shared" ref="D19:D43" si="14">(B19-B18)*D$6</f>
        <v>1.4520000000857181</v>
      </c>
      <c r="E19" s="71">
        <f t="shared" si="4"/>
        <v>0</v>
      </c>
      <c r="F19" s="263">
        <v>1020.8758</v>
      </c>
      <c r="G19" s="252">
        <v>16.533799999999999</v>
      </c>
      <c r="H19" s="71">
        <f t="shared" ref="H19:H43" si="15">(F19-F18)*H$6</f>
        <v>155.56200000041827</v>
      </c>
      <c r="I19" s="71">
        <f t="shared" si="5"/>
        <v>0</v>
      </c>
      <c r="J19" s="252">
        <v>3539.8771499999998</v>
      </c>
      <c r="K19" s="253">
        <v>945.56119999999999</v>
      </c>
      <c r="L19" s="71">
        <f t="shared" ref="L19:L43" si="16">(J19-J18)*L$6</f>
        <v>618.8159999983327</v>
      </c>
      <c r="M19" s="71">
        <f t="shared" si="6"/>
        <v>355.95999999968626</v>
      </c>
      <c r="N19" s="263">
        <v>3819.2013000000002</v>
      </c>
      <c r="O19" s="252">
        <v>1097.8369299999999</v>
      </c>
      <c r="P19" s="71">
        <f t="shared" ref="P19:P43" si="17">(N19-N18)*P$6</f>
        <v>176.88000000161992</v>
      </c>
      <c r="Q19" s="71">
        <f t="shared" si="7"/>
        <v>116.82000000018888</v>
      </c>
      <c r="R19" s="252">
        <v>5422.6561000000002</v>
      </c>
      <c r="S19" s="253">
        <v>1408.9655</v>
      </c>
      <c r="T19" s="71">
        <f t="shared" ref="T19:T43" si="18">(R19-R18)*T$6</f>
        <v>813.29599999953643</v>
      </c>
      <c r="U19" s="71">
        <f t="shared" si="8"/>
        <v>366.08000000014727</v>
      </c>
      <c r="V19" s="72" t="s">
        <v>11</v>
      </c>
      <c r="W19" s="252">
        <v>1461.74243</v>
      </c>
      <c r="X19" s="253">
        <v>449.60874999999999</v>
      </c>
      <c r="Y19" s="71">
        <f t="shared" ref="Y19:Y43" si="19">(W19-W18)*Y$6</f>
        <v>65.384000000995002</v>
      </c>
      <c r="Z19" s="71">
        <f t="shared" si="9"/>
        <v>57.816000000093482</v>
      </c>
      <c r="AA19" s="263">
        <v>3670.6902300000002</v>
      </c>
      <c r="AB19" s="252">
        <v>1145.4095299999999</v>
      </c>
      <c r="AC19" s="71">
        <f t="shared" ref="AC19:AD23" si="20">(AA19-AA18)*$AC$6</f>
        <v>320.76000000051863</v>
      </c>
      <c r="AD19" s="71">
        <f t="shared" si="20"/>
        <v>222.94799999986026</v>
      </c>
      <c r="AE19" s="252">
        <v>1568.1749299999999</v>
      </c>
      <c r="AF19" s="253">
        <v>916.82182999999998</v>
      </c>
      <c r="AG19" s="71">
        <f t="shared" si="10"/>
        <v>0</v>
      </c>
      <c r="AH19" s="71">
        <f t="shared" si="10"/>
        <v>0</v>
      </c>
      <c r="AI19" s="269">
        <v>6232.9278999999997</v>
      </c>
      <c r="AJ19" s="263">
        <v>1987.7452499999999</v>
      </c>
      <c r="AK19" s="71">
        <f t="shared" ref="AK19:AL23" si="21">(AI19-AI18)*$AK$6</f>
        <v>85.360000000582659</v>
      </c>
      <c r="AL19" s="71">
        <f t="shared" si="21"/>
        <v>53.899999999975989</v>
      </c>
      <c r="AM19" s="269">
        <v>8157.8797999999997</v>
      </c>
      <c r="AN19" s="263">
        <v>2215.6711300000002</v>
      </c>
      <c r="AO19" s="71">
        <f t="shared" ref="AO19:AP23" si="22">(AM19-AM18)*$AO$6</f>
        <v>990.46199999793316</v>
      </c>
      <c r="AP19" s="71">
        <f t="shared" si="22"/>
        <v>468.13800000209085</v>
      </c>
      <c r="AQ19" s="72" t="s">
        <v>11</v>
      </c>
      <c r="AR19" s="263">
        <v>7460.0926300000001</v>
      </c>
      <c r="AS19" s="253">
        <v>2233.3953999999999</v>
      </c>
      <c r="AT19" s="71">
        <f t="shared" ref="AT19:AT43" si="23">(AR19-AR18)*AT$6</f>
        <v>841.7200000018056</v>
      </c>
      <c r="AU19" s="71">
        <f t="shared" si="11"/>
        <v>563.63999999957741</v>
      </c>
      <c r="AV19" s="253">
        <v>3414.72928</v>
      </c>
      <c r="AW19" s="253">
        <v>1376.83383</v>
      </c>
      <c r="AX19" s="71">
        <f t="shared" ref="AX19:AX43" si="24">(AV19-AV18)*AX$6</f>
        <v>88.934999999810316</v>
      </c>
      <c r="AY19" s="71">
        <f t="shared" si="12"/>
        <v>76.659000000040578</v>
      </c>
      <c r="AZ19" s="187">
        <v>0</v>
      </c>
      <c r="BA19" s="96">
        <v>0</v>
      </c>
      <c r="BB19" s="70">
        <f>(AZ19-AZ18)*BB$6</f>
        <v>0</v>
      </c>
      <c r="BC19" s="71">
        <f>(BA19-BA18)*BB$6</f>
        <v>0</v>
      </c>
      <c r="BD19" s="104">
        <f t="shared" si="13"/>
        <v>4158.6270000016384</v>
      </c>
      <c r="BE19" s="103">
        <f t="shared" si="13"/>
        <v>2281.961000001661</v>
      </c>
      <c r="BG19" s="23"/>
      <c r="BI19" s="23"/>
    </row>
    <row r="20" spans="1:61" s="22" customFormat="1" ht="18" customHeight="1" x14ac:dyDescent="0.2">
      <c r="A20" s="72" t="s">
        <v>12</v>
      </c>
      <c r="B20" s="252">
        <v>149.44777999999999</v>
      </c>
      <c r="C20" s="253">
        <v>8.0214999999999996</v>
      </c>
      <c r="D20" s="71">
        <f t="shared" si="14"/>
        <v>1.5179999999190841</v>
      </c>
      <c r="E20" s="71">
        <f t="shared" si="4"/>
        <v>0</v>
      </c>
      <c r="F20" s="263">
        <v>1020.90253</v>
      </c>
      <c r="G20" s="252">
        <v>16.533799999999999</v>
      </c>
      <c r="H20" s="71">
        <f t="shared" si="15"/>
        <v>176.41799999953491</v>
      </c>
      <c r="I20" s="71">
        <f t="shared" si="5"/>
        <v>0</v>
      </c>
      <c r="J20" s="252">
        <v>3539.9618300000002</v>
      </c>
      <c r="K20" s="253">
        <v>945.60208</v>
      </c>
      <c r="L20" s="71">
        <f t="shared" si="16"/>
        <v>745.18400000342808</v>
      </c>
      <c r="M20" s="71">
        <f t="shared" si="6"/>
        <v>359.74400000013702</v>
      </c>
      <c r="N20" s="263">
        <v>3819.23488</v>
      </c>
      <c r="O20" s="252">
        <v>1097.8590999999999</v>
      </c>
      <c r="P20" s="71">
        <f t="shared" si="17"/>
        <v>147.75199999912729</v>
      </c>
      <c r="Q20" s="71">
        <f t="shared" si="7"/>
        <v>97.547999999824242</v>
      </c>
      <c r="R20" s="252">
        <v>5422.77765</v>
      </c>
      <c r="S20" s="253">
        <v>1409.00703</v>
      </c>
      <c r="T20" s="71">
        <f t="shared" si="18"/>
        <v>1069.639999998617</v>
      </c>
      <c r="U20" s="71">
        <f t="shared" si="8"/>
        <v>365.46399999970163</v>
      </c>
      <c r="V20" s="72" t="s">
        <v>12</v>
      </c>
      <c r="W20" s="252">
        <v>1461.7513799999999</v>
      </c>
      <c r="X20" s="253">
        <v>449.61642999999998</v>
      </c>
      <c r="Y20" s="71">
        <f t="shared" si="19"/>
        <v>78.759999999238062</v>
      </c>
      <c r="Z20" s="71">
        <f t="shared" si="9"/>
        <v>67.583999999942534</v>
      </c>
      <c r="AA20" s="263">
        <v>3670.75648</v>
      </c>
      <c r="AB20" s="252">
        <v>1145.444</v>
      </c>
      <c r="AC20" s="71">
        <f t="shared" si="20"/>
        <v>437.24999999903957</v>
      </c>
      <c r="AD20" s="71">
        <f t="shared" si="20"/>
        <v>227.50200000036784</v>
      </c>
      <c r="AE20" s="252">
        <v>1568.1749299999999</v>
      </c>
      <c r="AF20" s="253">
        <v>916.82182999999998</v>
      </c>
      <c r="AG20" s="71">
        <f t="shared" si="10"/>
        <v>0</v>
      </c>
      <c r="AH20" s="71">
        <f t="shared" si="10"/>
        <v>0</v>
      </c>
      <c r="AI20" s="269">
        <v>6232.9534999999996</v>
      </c>
      <c r="AJ20" s="263">
        <v>1987.7573500000001</v>
      </c>
      <c r="AK20" s="71">
        <f t="shared" si="21"/>
        <v>112.63999999973748</v>
      </c>
      <c r="AL20" s="71">
        <f t="shared" si="21"/>
        <v>53.240000000641885</v>
      </c>
      <c r="AM20" s="269">
        <v>8158.0878499999999</v>
      </c>
      <c r="AN20" s="263">
        <v>2215.7411999999999</v>
      </c>
      <c r="AO20" s="71">
        <f t="shared" si="22"/>
        <v>1373.1300000012197</v>
      </c>
      <c r="AP20" s="71">
        <f t="shared" si="22"/>
        <v>462.46199999841338</v>
      </c>
      <c r="AQ20" s="72" t="s">
        <v>12</v>
      </c>
      <c r="AR20" s="263">
        <v>7460.2273999999998</v>
      </c>
      <c r="AS20" s="253">
        <v>2233.4587999999999</v>
      </c>
      <c r="AT20" s="71">
        <f t="shared" si="23"/>
        <v>1185.9759999970265</v>
      </c>
      <c r="AU20" s="71">
        <f t="shared" si="11"/>
        <v>557.92000000001281</v>
      </c>
      <c r="AV20" s="253">
        <v>3414.7646</v>
      </c>
      <c r="AW20" s="253">
        <v>1376.8566000000001</v>
      </c>
      <c r="AX20" s="71">
        <f t="shared" si="24"/>
        <v>116.55599999985498</v>
      </c>
      <c r="AY20" s="71">
        <f t="shared" si="12"/>
        <v>75.141000000121494</v>
      </c>
      <c r="AZ20" s="187">
        <v>0</v>
      </c>
      <c r="BA20" s="96">
        <v>0</v>
      </c>
      <c r="BB20" s="70">
        <f>(AZ20-AZ19)*BB$6</f>
        <v>0</v>
      </c>
      <c r="BC20" s="71">
        <f>(BA20-BA19)*BB$6</f>
        <v>0</v>
      </c>
      <c r="BD20" s="104">
        <f t="shared" si="13"/>
        <v>5444.8239999967427</v>
      </c>
      <c r="BE20" s="103">
        <f t="shared" si="13"/>
        <v>2266.6049999991628</v>
      </c>
      <c r="BG20" s="23"/>
      <c r="BI20" s="23"/>
    </row>
    <row r="21" spans="1:61" s="22" customFormat="1" ht="18" customHeight="1" x14ac:dyDescent="0.2">
      <c r="A21" s="72" t="s">
        <v>13</v>
      </c>
      <c r="B21" s="252">
        <v>149.44800000000001</v>
      </c>
      <c r="C21" s="253">
        <v>8.0214999999999996</v>
      </c>
      <c r="D21" s="71">
        <f t="shared" si="14"/>
        <v>1.4520000000857181</v>
      </c>
      <c r="E21" s="71">
        <f t="shared" si="4"/>
        <v>0</v>
      </c>
      <c r="F21" s="263">
        <v>1020.9353</v>
      </c>
      <c r="G21" s="252">
        <v>16.533999999999999</v>
      </c>
      <c r="H21" s="71">
        <f t="shared" si="15"/>
        <v>216.28200000018296</v>
      </c>
      <c r="I21" s="71">
        <f t="shared" si="5"/>
        <v>1.3199999999969236</v>
      </c>
      <c r="J21" s="252">
        <v>3540.0626499999998</v>
      </c>
      <c r="K21" s="253">
        <v>945.64178000000004</v>
      </c>
      <c r="L21" s="71">
        <f t="shared" si="16"/>
        <v>887.2159999969881</v>
      </c>
      <c r="M21" s="71">
        <f t="shared" si="6"/>
        <v>349.36000000034255</v>
      </c>
      <c r="N21" s="263">
        <v>3819.27025</v>
      </c>
      <c r="O21" s="252">
        <v>1097.87988</v>
      </c>
      <c r="P21" s="71">
        <f t="shared" si="17"/>
        <v>155.62800000025163</v>
      </c>
      <c r="Q21" s="71">
        <f t="shared" si="7"/>
        <v>91.432000000258995</v>
      </c>
      <c r="R21" s="252">
        <v>5422.9235500000004</v>
      </c>
      <c r="S21" s="253">
        <v>1409.0491500000001</v>
      </c>
      <c r="T21" s="71">
        <f t="shared" si="18"/>
        <v>1283.9200000038545</v>
      </c>
      <c r="U21" s="71">
        <f t="shared" si="8"/>
        <v>370.65600000059931</v>
      </c>
      <c r="V21" s="72" t="s">
        <v>13</v>
      </c>
      <c r="W21" s="252">
        <v>1461.7637999999999</v>
      </c>
      <c r="X21" s="253">
        <v>449.62457999999998</v>
      </c>
      <c r="Y21" s="71">
        <f t="shared" si="19"/>
        <v>109.29600000017672</v>
      </c>
      <c r="Z21" s="71">
        <f t="shared" si="9"/>
        <v>71.720000000004802</v>
      </c>
      <c r="AA21" s="263">
        <v>3670.8394800000001</v>
      </c>
      <c r="AB21" s="252">
        <v>1145.47848</v>
      </c>
      <c r="AC21" s="71">
        <f t="shared" si="20"/>
        <v>547.80000000055225</v>
      </c>
      <c r="AD21" s="71">
        <f t="shared" si="20"/>
        <v>227.56800000020121</v>
      </c>
      <c r="AE21" s="252">
        <v>1568.1749299999999</v>
      </c>
      <c r="AF21" s="253">
        <v>916.82182999999998</v>
      </c>
      <c r="AG21" s="71">
        <f t="shared" si="10"/>
        <v>0</v>
      </c>
      <c r="AH21" s="71">
        <f t="shared" si="10"/>
        <v>0</v>
      </c>
      <c r="AI21" s="269">
        <v>6232.9814500000002</v>
      </c>
      <c r="AJ21" s="263">
        <v>1987.7692999999999</v>
      </c>
      <c r="AK21" s="71">
        <f t="shared" si="21"/>
        <v>122.98000000264437</v>
      </c>
      <c r="AL21" s="71">
        <f t="shared" si="21"/>
        <v>52.579999999306892</v>
      </c>
      <c r="AM21" s="269">
        <v>8158.3606</v>
      </c>
      <c r="AN21" s="263">
        <v>2215.8137499999998</v>
      </c>
      <c r="AO21" s="71">
        <f t="shared" si="22"/>
        <v>1800.1500000005763</v>
      </c>
      <c r="AP21" s="71">
        <f t="shared" si="22"/>
        <v>478.8299999991068</v>
      </c>
      <c r="AQ21" s="72" t="s">
        <v>13</v>
      </c>
      <c r="AR21" s="263">
        <v>7460.3931499999999</v>
      </c>
      <c r="AS21" s="253">
        <v>2233.5225300000002</v>
      </c>
      <c r="AT21" s="71">
        <f t="shared" si="23"/>
        <v>1458.6000000010245</v>
      </c>
      <c r="AU21" s="71">
        <f t="shared" si="11"/>
        <v>560.82400000268535</v>
      </c>
      <c r="AV21" s="253">
        <v>3414.8069799999998</v>
      </c>
      <c r="AW21" s="253">
        <v>1376.88085</v>
      </c>
      <c r="AX21" s="71">
        <f t="shared" si="24"/>
        <v>139.85399999955916</v>
      </c>
      <c r="AY21" s="71">
        <f t="shared" si="12"/>
        <v>80.024999999795909</v>
      </c>
      <c r="AZ21" s="187">
        <v>0</v>
      </c>
      <c r="BA21" s="96">
        <v>0</v>
      </c>
      <c r="BB21" s="70">
        <f>(AZ21-AZ20)*BB$6</f>
        <v>0</v>
      </c>
      <c r="BC21" s="71">
        <f>(BA21-BA20)*BB$6</f>
        <v>0</v>
      </c>
      <c r="BD21" s="104">
        <f t="shared" si="13"/>
        <v>6723.1780000058961</v>
      </c>
      <c r="BE21" s="103">
        <f t="shared" si="13"/>
        <v>2284.3150000022988</v>
      </c>
      <c r="BG21" s="23"/>
      <c r="BI21" s="23"/>
    </row>
    <row r="22" spans="1:61" s="22" customFormat="1" ht="18" customHeight="1" x14ac:dyDescent="0.2">
      <c r="A22" s="72" t="s">
        <v>14</v>
      </c>
      <c r="B22" s="252">
        <v>149.44828000000001</v>
      </c>
      <c r="C22" s="253">
        <v>8.0214999999999996</v>
      </c>
      <c r="D22" s="71">
        <f t="shared" si="14"/>
        <v>1.8480000000238306</v>
      </c>
      <c r="E22" s="71">
        <f t="shared" si="4"/>
        <v>0</v>
      </c>
      <c r="F22" s="263">
        <v>1020.9838999999999</v>
      </c>
      <c r="G22" s="252">
        <v>16.535450000000001</v>
      </c>
      <c r="H22" s="71">
        <f t="shared" si="15"/>
        <v>320.7599999997683</v>
      </c>
      <c r="I22" s="71">
        <f t="shared" si="5"/>
        <v>9.5700000000128682</v>
      </c>
      <c r="J22" s="252">
        <v>3540.1718799999999</v>
      </c>
      <c r="K22" s="253">
        <v>945.68152999999995</v>
      </c>
      <c r="L22" s="71">
        <f t="shared" si="16"/>
        <v>961.22400000022026</v>
      </c>
      <c r="M22" s="71">
        <f t="shared" si="6"/>
        <v>349.79999999923166</v>
      </c>
      <c r="N22" s="263">
        <v>3819.3038499999998</v>
      </c>
      <c r="O22" s="252">
        <v>1097.9002</v>
      </c>
      <c r="P22" s="71">
        <f t="shared" si="17"/>
        <v>147.83999999890511</v>
      </c>
      <c r="Q22" s="71">
        <f t="shared" si="7"/>
        <v>89.408000000366883</v>
      </c>
      <c r="R22" s="252">
        <v>5423.0846499999998</v>
      </c>
      <c r="S22" s="253">
        <v>1409.1017999999999</v>
      </c>
      <c r="T22" s="71">
        <f t="shared" si="18"/>
        <v>1417.6799999942887</v>
      </c>
      <c r="U22" s="71">
        <f t="shared" si="8"/>
        <v>463.31999999874824</v>
      </c>
      <c r="V22" s="72" t="s">
        <v>14</v>
      </c>
      <c r="W22" s="252">
        <v>1461.78565</v>
      </c>
      <c r="X22" s="253">
        <v>449.63423</v>
      </c>
      <c r="Y22" s="71">
        <f t="shared" si="19"/>
        <v>192.28000000075554</v>
      </c>
      <c r="Z22" s="71">
        <f t="shared" si="9"/>
        <v>84.920000000192886</v>
      </c>
      <c r="AA22" s="263">
        <v>3670.9249300000001</v>
      </c>
      <c r="AB22" s="252">
        <v>1145.5130300000001</v>
      </c>
      <c r="AC22" s="71">
        <f t="shared" si="20"/>
        <v>563.97000000024491</v>
      </c>
      <c r="AD22" s="71">
        <f t="shared" si="20"/>
        <v>228.03000000053544</v>
      </c>
      <c r="AE22" s="252">
        <v>1568.1749299999999</v>
      </c>
      <c r="AF22" s="253">
        <v>916.82182999999998</v>
      </c>
      <c r="AG22" s="71">
        <f t="shared" si="10"/>
        <v>0</v>
      </c>
      <c r="AH22" s="71">
        <f t="shared" si="10"/>
        <v>0</v>
      </c>
      <c r="AI22" s="269">
        <v>6233.0120500000003</v>
      </c>
      <c r="AJ22" s="263">
        <v>1987.7811300000001</v>
      </c>
      <c r="AK22" s="71">
        <f t="shared" si="21"/>
        <v>134.6400000002177</v>
      </c>
      <c r="AL22" s="71">
        <f t="shared" si="21"/>
        <v>52.052000000639964</v>
      </c>
      <c r="AM22" s="269">
        <v>8158.6458000000002</v>
      </c>
      <c r="AN22" s="263">
        <v>2215.8853300000001</v>
      </c>
      <c r="AO22" s="71">
        <f t="shared" si="22"/>
        <v>1882.3200000017096</v>
      </c>
      <c r="AP22" s="71">
        <f t="shared" si="22"/>
        <v>472.4280000017643</v>
      </c>
      <c r="AQ22" s="72" t="s">
        <v>14</v>
      </c>
      <c r="AR22" s="263">
        <v>7460.5590000000002</v>
      </c>
      <c r="AS22" s="253">
        <v>2233.5852300000001</v>
      </c>
      <c r="AT22" s="71">
        <f t="shared" si="23"/>
        <v>1459.4800000028044</v>
      </c>
      <c r="AU22" s="71">
        <f t="shared" si="11"/>
        <v>551.7599999995582</v>
      </c>
      <c r="AV22" s="253">
        <v>3414.8505300000002</v>
      </c>
      <c r="AW22" s="253">
        <v>1376.9096300000001</v>
      </c>
      <c r="AX22" s="71">
        <f t="shared" si="24"/>
        <v>143.71500000106607</v>
      </c>
      <c r="AY22" s="71">
        <f t="shared" si="12"/>
        <v>94.974000000320302</v>
      </c>
      <c r="AZ22" s="187">
        <v>0</v>
      </c>
      <c r="BA22" s="96">
        <v>0</v>
      </c>
      <c r="BB22" s="70">
        <f>(AZ22-AZ21)*BB$6</f>
        <v>0</v>
      </c>
      <c r="BC22" s="71">
        <f>(BA22-BA21)*BB$6</f>
        <v>0</v>
      </c>
      <c r="BD22" s="104">
        <f t="shared" si="13"/>
        <v>7225.7570000000042</v>
      </c>
      <c r="BE22" s="103">
        <f t="shared" si="13"/>
        <v>2396.2620000013708</v>
      </c>
      <c r="BG22" s="23"/>
      <c r="BI22" s="23"/>
    </row>
    <row r="23" spans="1:61" s="22" customFormat="1" ht="18" customHeight="1" x14ac:dyDescent="0.2">
      <c r="A23" s="72" t="s">
        <v>15</v>
      </c>
      <c r="B23" s="252">
        <v>149.4487</v>
      </c>
      <c r="C23" s="253">
        <v>8.0214999999999996</v>
      </c>
      <c r="D23" s="71">
        <f t="shared" si="14"/>
        <v>2.7719999999419542</v>
      </c>
      <c r="E23" s="71">
        <f t="shared" si="4"/>
        <v>0</v>
      </c>
      <c r="F23" s="263">
        <v>1021.03993</v>
      </c>
      <c r="G23" s="252">
        <v>16.538329999999998</v>
      </c>
      <c r="H23" s="71">
        <f t="shared" si="15"/>
        <v>369.79800000051455</v>
      </c>
      <c r="I23" s="71">
        <f t="shared" si="5"/>
        <v>19.007999999983838</v>
      </c>
      <c r="J23" s="252">
        <v>3540.28793</v>
      </c>
      <c r="K23" s="253">
        <v>945.72438</v>
      </c>
      <c r="L23" s="71">
        <f t="shared" si="16"/>
        <v>1021.2400000007619</v>
      </c>
      <c r="M23" s="71">
        <f t="shared" si="6"/>
        <v>377.08000000038737</v>
      </c>
      <c r="N23" s="263">
        <v>3819.32348</v>
      </c>
      <c r="O23" s="252">
        <v>1097.9104299999999</v>
      </c>
      <c r="P23" s="71">
        <f t="shared" si="17"/>
        <v>86.372000001028937</v>
      </c>
      <c r="Q23" s="71">
        <f t="shared" si="7"/>
        <v>45.011999999405816</v>
      </c>
      <c r="R23" s="252">
        <v>5423.2499799999996</v>
      </c>
      <c r="S23" s="253">
        <v>1409.1567</v>
      </c>
      <c r="T23" s="71">
        <f t="shared" si="18"/>
        <v>1454.9039999983506</v>
      </c>
      <c r="U23" s="71">
        <f t="shared" si="8"/>
        <v>483.12000000078115</v>
      </c>
      <c r="V23" s="72" t="s">
        <v>15</v>
      </c>
      <c r="W23" s="252">
        <v>1461.80765</v>
      </c>
      <c r="X23" s="253">
        <v>449.64564999999999</v>
      </c>
      <c r="Y23" s="71">
        <f t="shared" si="19"/>
        <v>193.59999999942374</v>
      </c>
      <c r="Z23" s="71">
        <f t="shared" si="9"/>
        <v>100.49599999988459</v>
      </c>
      <c r="AA23" s="263">
        <v>3671.0056</v>
      </c>
      <c r="AB23" s="252">
        <v>1145.5467799999999</v>
      </c>
      <c r="AC23" s="71">
        <f t="shared" si="20"/>
        <v>532.42199999885997</v>
      </c>
      <c r="AD23" s="71">
        <f t="shared" si="20"/>
        <v>222.74999999885949</v>
      </c>
      <c r="AE23" s="252">
        <v>1568.1749299999999</v>
      </c>
      <c r="AF23" s="253">
        <v>916.82182999999998</v>
      </c>
      <c r="AG23" s="71">
        <f t="shared" si="10"/>
        <v>0</v>
      </c>
      <c r="AH23" s="71">
        <f t="shared" si="10"/>
        <v>0</v>
      </c>
      <c r="AI23" s="269">
        <v>6233.04295</v>
      </c>
      <c r="AJ23" s="263">
        <v>1987.79305</v>
      </c>
      <c r="AK23" s="71">
        <f t="shared" si="21"/>
        <v>135.95999999888591</v>
      </c>
      <c r="AL23" s="71">
        <f t="shared" si="21"/>
        <v>52.44799999964016</v>
      </c>
      <c r="AM23" s="269">
        <v>8158.9297299999998</v>
      </c>
      <c r="AN23" s="263">
        <v>2215.95793</v>
      </c>
      <c r="AO23" s="71">
        <f t="shared" si="22"/>
        <v>1873.9379999973607</v>
      </c>
      <c r="AP23" s="71">
        <f t="shared" si="22"/>
        <v>479.1599999997743</v>
      </c>
      <c r="AQ23" s="72" t="s">
        <v>15</v>
      </c>
      <c r="AR23" s="263">
        <v>7460.7263000000003</v>
      </c>
      <c r="AS23" s="253">
        <v>2233.6473299999998</v>
      </c>
      <c r="AT23" s="71">
        <f t="shared" si="23"/>
        <v>1472.2400000006019</v>
      </c>
      <c r="AU23" s="71">
        <f t="shared" si="11"/>
        <v>546.47999999688182</v>
      </c>
      <c r="AV23" s="253">
        <v>3414.8965499999999</v>
      </c>
      <c r="AW23" s="253">
        <v>1376.9411</v>
      </c>
      <c r="AX23" s="71">
        <f t="shared" si="24"/>
        <v>151.8659999992451</v>
      </c>
      <c r="AY23" s="71">
        <f t="shared" si="12"/>
        <v>103.85099999966769</v>
      </c>
      <c r="AZ23" s="188">
        <v>0</v>
      </c>
      <c r="BA23" s="97">
        <v>0</v>
      </c>
      <c r="BB23" s="70">
        <f>(AZ23-AZ22)*BB$6</f>
        <v>0</v>
      </c>
      <c r="BC23" s="71">
        <f>(BA23-BA22)*BB$6</f>
        <v>0</v>
      </c>
      <c r="BD23" s="104">
        <f t="shared" si="13"/>
        <v>7295.1119999949751</v>
      </c>
      <c r="BE23" s="103">
        <f t="shared" si="13"/>
        <v>2429.4049999952663</v>
      </c>
      <c r="BG23" s="23"/>
      <c r="BI23" s="23"/>
    </row>
    <row r="24" spans="1:61" s="22" customFormat="1" ht="18" customHeight="1" thickBot="1" x14ac:dyDescent="0.25">
      <c r="A24" s="75" t="s">
        <v>65</v>
      </c>
      <c r="B24" s="254">
        <v>149.44892999999999</v>
      </c>
      <c r="C24" s="255">
        <v>8.0214999999999996</v>
      </c>
      <c r="D24" s="74"/>
      <c r="E24" s="74"/>
      <c r="F24" s="264">
        <v>1021.06405</v>
      </c>
      <c r="G24" s="254">
        <v>16.5396</v>
      </c>
      <c r="H24" s="74"/>
      <c r="I24" s="74"/>
      <c r="J24" s="254">
        <v>3540.3483000000001</v>
      </c>
      <c r="K24" s="255">
        <v>945.74603000000002</v>
      </c>
      <c r="L24" s="74"/>
      <c r="M24" s="74"/>
      <c r="N24" s="264">
        <v>3819.3307300000001</v>
      </c>
      <c r="O24" s="254">
        <v>1097.9141</v>
      </c>
      <c r="P24" s="74"/>
      <c r="Q24" s="74"/>
      <c r="R24" s="254">
        <v>5423.3316800000002</v>
      </c>
      <c r="S24" s="255">
        <v>1409.1814999999999</v>
      </c>
      <c r="T24" s="74"/>
      <c r="U24" s="74"/>
      <c r="V24" s="75" t="s">
        <v>65</v>
      </c>
      <c r="W24" s="254">
        <v>1461.8182999999999</v>
      </c>
      <c r="X24" s="255">
        <v>449.65143</v>
      </c>
      <c r="Y24" s="74"/>
      <c r="Z24" s="74"/>
      <c r="AA24" s="264">
        <v>3671.0452300000002</v>
      </c>
      <c r="AB24" s="254">
        <v>1145.5637999999999</v>
      </c>
      <c r="AC24" s="74"/>
      <c r="AD24" s="74"/>
      <c r="AE24" s="254">
        <v>1568.1749299999999</v>
      </c>
      <c r="AF24" s="255">
        <v>916.82182999999998</v>
      </c>
      <c r="AG24" s="74"/>
      <c r="AH24" s="74"/>
      <c r="AI24" s="270">
        <v>6233.0584500000004</v>
      </c>
      <c r="AJ24" s="264">
        <v>1987.7992300000001</v>
      </c>
      <c r="AK24" s="74"/>
      <c r="AL24" s="74"/>
      <c r="AM24" s="270">
        <v>8159.0708000000004</v>
      </c>
      <c r="AN24" s="264">
        <v>2215.9944</v>
      </c>
      <c r="AO24" s="74"/>
      <c r="AP24" s="74"/>
      <c r="AQ24" s="75" t="s">
        <v>65</v>
      </c>
      <c r="AR24" s="264">
        <v>7460.8087800000003</v>
      </c>
      <c r="AS24" s="255">
        <v>2233.6786000000002</v>
      </c>
      <c r="AT24" s="74"/>
      <c r="AU24" s="74"/>
      <c r="AV24" s="255">
        <v>3414.9209799999999</v>
      </c>
      <c r="AW24" s="255">
        <v>1376.95838</v>
      </c>
      <c r="AX24" s="74"/>
      <c r="AY24" s="74"/>
      <c r="AZ24" s="189">
        <v>0</v>
      </c>
      <c r="BA24" s="98">
        <v>0</v>
      </c>
      <c r="BB24" s="74"/>
      <c r="BC24" s="74"/>
      <c r="BD24" s="85"/>
      <c r="BE24" s="85"/>
      <c r="BG24" s="23"/>
      <c r="BI24" s="23"/>
    </row>
    <row r="25" spans="1:61" s="22" customFormat="1" ht="18" customHeight="1" thickBot="1" x14ac:dyDescent="0.25">
      <c r="A25" s="79" t="s">
        <v>16</v>
      </c>
      <c r="B25" s="256">
        <v>149.44915</v>
      </c>
      <c r="C25" s="257">
        <v>8.0214999999999996</v>
      </c>
      <c r="D25" s="78">
        <f>(B25-B23)*D$6</f>
        <v>2.9700000000048021</v>
      </c>
      <c r="E25" s="78">
        <f>(C25-C23)*D$6</f>
        <v>0</v>
      </c>
      <c r="F25" s="265">
        <v>1021.09155</v>
      </c>
      <c r="G25" s="256">
        <v>16.541250000000002</v>
      </c>
      <c r="H25" s="78">
        <f>(F25-F23)*H$6</f>
        <v>340.69199999971715</v>
      </c>
      <c r="I25" s="78">
        <f>(G25-G23)*H$6</f>
        <v>19.272000000020739</v>
      </c>
      <c r="J25" s="256">
        <v>3540.4087</v>
      </c>
      <c r="K25" s="257">
        <v>945.76765</v>
      </c>
      <c r="L25" s="78">
        <f>(J25-J23)*L$6</f>
        <v>1062.7759999999398</v>
      </c>
      <c r="M25" s="78">
        <f>(K25-K23)*L$6</f>
        <v>380.77600000005987</v>
      </c>
      <c r="N25" s="265">
        <v>3819.3384500000002</v>
      </c>
      <c r="O25" s="256">
        <v>1097.9177999999999</v>
      </c>
      <c r="P25" s="78">
        <f>(N25-N23)*P$6</f>
        <v>65.868000000773463</v>
      </c>
      <c r="Q25" s="78">
        <f>(O25-O23)*P$6</f>
        <v>32.428000000163593</v>
      </c>
      <c r="R25" s="256">
        <v>5423.4132799999998</v>
      </c>
      <c r="S25" s="257">
        <v>1409.2087300000001</v>
      </c>
      <c r="T25" s="78">
        <f>(R25-R23)*T$6</f>
        <v>1437.0400000014342</v>
      </c>
      <c r="U25" s="78">
        <f>(S25-S23)*T$6</f>
        <v>457.86400000051799</v>
      </c>
      <c r="V25" s="79" t="s">
        <v>16</v>
      </c>
      <c r="W25" s="256">
        <v>1461.8307500000001</v>
      </c>
      <c r="X25" s="257">
        <v>449.65660000000003</v>
      </c>
      <c r="Y25" s="78">
        <f>(W25-W23)*Y$6</f>
        <v>203.28000000099564</v>
      </c>
      <c r="Z25" s="78">
        <f>(X25-X23)*Y$6</f>
        <v>96.360000000322543</v>
      </c>
      <c r="AA25" s="265">
        <v>3671.085</v>
      </c>
      <c r="AB25" s="256">
        <v>1145.5814499999999</v>
      </c>
      <c r="AC25" s="78">
        <f>(AA25-AA23)*$AC$6</f>
        <v>524.04000000051383</v>
      </c>
      <c r="AD25" s="78">
        <f>(AB25-AB23)*$AC$6</f>
        <v>228.8220000000365</v>
      </c>
      <c r="AE25" s="256">
        <v>1568.1749299999999</v>
      </c>
      <c r="AF25" s="257">
        <v>916.82182999999998</v>
      </c>
      <c r="AG25" s="78">
        <f>(AE25-AE23)*$AG$6</f>
        <v>0</v>
      </c>
      <c r="AH25" s="78">
        <f>(AF25-AF23)*$AG$6</f>
        <v>0</v>
      </c>
      <c r="AI25" s="271">
        <v>6233.0737300000001</v>
      </c>
      <c r="AJ25" s="265">
        <v>1987.8055300000001</v>
      </c>
      <c r="AK25" s="78">
        <f>(AI25-AI23)*$AK$6</f>
        <v>135.43200000021898</v>
      </c>
      <c r="AL25" s="78">
        <f>(AJ25-AJ23)*$AK$6</f>
        <v>54.912000000422267</v>
      </c>
      <c r="AM25" s="271">
        <v>8159.2069300000003</v>
      </c>
      <c r="AN25" s="265">
        <v>2216.03143</v>
      </c>
      <c r="AO25" s="78">
        <f>(AM25-AM23)*$AO$6</f>
        <v>1829.5200000029581</v>
      </c>
      <c r="AP25" s="78">
        <f>(AN25-AN23)*$AO$6</f>
        <v>485.0999999997839</v>
      </c>
      <c r="AQ25" s="79" t="s">
        <v>16</v>
      </c>
      <c r="AR25" s="265">
        <v>7460.8910999999998</v>
      </c>
      <c r="AS25" s="257">
        <v>2233.70975</v>
      </c>
      <c r="AT25" s="78">
        <f>(AR25-AR23)*AT$6</f>
        <v>1450.2399999961199</v>
      </c>
      <c r="AU25" s="78">
        <f>(AS25-AS23)*AT$6</f>
        <v>549.29600000177743</v>
      </c>
      <c r="AV25" s="257">
        <v>3414.9451300000001</v>
      </c>
      <c r="AW25" s="257">
        <v>1376.9765</v>
      </c>
      <c r="AX25" s="78">
        <f>(AV25-AV23)*AX$6</f>
        <v>160.31400000042595</v>
      </c>
      <c r="AY25" s="78">
        <f>(AW25-AW23)*AX$6</f>
        <v>116.81999999993877</v>
      </c>
      <c r="AZ25" s="190">
        <v>0</v>
      </c>
      <c r="BA25" s="99">
        <v>0</v>
      </c>
      <c r="BB25" s="77">
        <f>(AZ25-AZ23)*BB$6</f>
        <v>0</v>
      </c>
      <c r="BC25" s="78">
        <f>(BA25-BA23)*BB$6</f>
        <v>0</v>
      </c>
      <c r="BD25" s="107">
        <f>BB25+D25+H25+L25+P25+T25+Y25+AC25+AG25+AK25+AO25+AT25+AX25</f>
        <v>7212.1720000031019</v>
      </c>
      <c r="BE25" s="108">
        <f>BC25+E25+I25+M25+Q25+U25+Z25+AD25+AH25+AL25+AP25+AU25+AY25</f>
        <v>2421.6500000030437</v>
      </c>
      <c r="BG25" s="23"/>
      <c r="BI25" s="23"/>
    </row>
    <row r="26" spans="1:61" s="22" customFormat="1" ht="18" customHeight="1" x14ac:dyDescent="0.2">
      <c r="A26" s="68" t="s">
        <v>104</v>
      </c>
      <c r="B26" s="258">
        <v>149.4494</v>
      </c>
      <c r="C26" s="259">
        <v>8.0214999999999996</v>
      </c>
      <c r="D26" s="74"/>
      <c r="E26" s="74"/>
      <c r="F26" s="266">
        <v>1021.1176</v>
      </c>
      <c r="G26" s="258">
        <v>16.542649999999998</v>
      </c>
      <c r="H26" s="74"/>
      <c r="I26" s="74"/>
      <c r="J26" s="258">
        <v>3540.46693</v>
      </c>
      <c r="K26" s="259">
        <v>945.78885000000002</v>
      </c>
      <c r="L26" s="67"/>
      <c r="M26" s="67"/>
      <c r="N26" s="266">
        <v>3819.3463299999999</v>
      </c>
      <c r="O26" s="258">
        <v>1097.9213500000001</v>
      </c>
      <c r="P26" s="67"/>
      <c r="Q26" s="67"/>
      <c r="R26" s="258">
        <v>5423.4926500000001</v>
      </c>
      <c r="S26" s="259">
        <v>1409.23495</v>
      </c>
      <c r="T26" s="67"/>
      <c r="U26" s="67"/>
      <c r="V26" s="68" t="s">
        <v>104</v>
      </c>
      <c r="W26" s="258">
        <v>1461.8421000000001</v>
      </c>
      <c r="X26" s="259">
        <v>449.66174999999998</v>
      </c>
      <c r="Y26" s="67"/>
      <c r="Z26" s="67"/>
      <c r="AA26" s="266">
        <v>3671.1246999999998</v>
      </c>
      <c r="AB26" s="258">
        <v>1145.59888</v>
      </c>
      <c r="AC26" s="74"/>
      <c r="AD26" s="74"/>
      <c r="AE26" s="258">
        <v>1568.1749299999999</v>
      </c>
      <c r="AF26" s="259">
        <v>916.82182999999998</v>
      </c>
      <c r="AG26" s="74"/>
      <c r="AH26" s="74"/>
      <c r="AI26" s="272">
        <v>6233.0895799999998</v>
      </c>
      <c r="AJ26" s="266">
        <v>1987.8116</v>
      </c>
      <c r="AK26" s="74"/>
      <c r="AL26" s="74"/>
      <c r="AM26" s="272">
        <v>8159.3414300000004</v>
      </c>
      <c r="AN26" s="266">
        <v>2216.0679500000001</v>
      </c>
      <c r="AO26" s="74"/>
      <c r="AP26" s="74"/>
      <c r="AQ26" s="68" t="s">
        <v>104</v>
      </c>
      <c r="AR26" s="266">
        <v>7460.9738799999996</v>
      </c>
      <c r="AS26" s="259">
        <v>2233.7408300000002</v>
      </c>
      <c r="AT26" s="74"/>
      <c r="AU26" s="74"/>
      <c r="AV26" s="259">
        <v>3414.9688000000001</v>
      </c>
      <c r="AW26" s="259">
        <v>1376.9948300000001</v>
      </c>
      <c r="AX26" s="74"/>
      <c r="AY26" s="74"/>
      <c r="AZ26" s="191">
        <v>0</v>
      </c>
      <c r="BA26" s="100">
        <v>0</v>
      </c>
      <c r="BB26" s="74"/>
      <c r="BC26" s="74"/>
      <c r="BD26" s="84"/>
      <c r="BE26" s="84"/>
      <c r="BG26" s="23"/>
      <c r="BI26" s="23"/>
    </row>
    <row r="27" spans="1:61" s="22" customFormat="1" ht="18" customHeight="1" x14ac:dyDescent="0.2">
      <c r="A27" s="72" t="s">
        <v>17</v>
      </c>
      <c r="B27" s="252">
        <v>149.4496</v>
      </c>
      <c r="C27" s="253">
        <v>8.0214999999999996</v>
      </c>
      <c r="D27" s="71">
        <f>(B27-B25)*D$6</f>
        <v>2.9700000000048021</v>
      </c>
      <c r="E27" s="71">
        <f>(C27-C25)*D$6</f>
        <v>0</v>
      </c>
      <c r="F27" s="263">
        <v>1021.1444</v>
      </c>
      <c r="G27" s="252">
        <v>16.54383</v>
      </c>
      <c r="H27" s="71">
        <f>(F27-F25)*H$6</f>
        <v>348.8100000002305</v>
      </c>
      <c r="I27" s="71">
        <f>(G27-G25)*H$6</f>
        <v>17.027999999988452</v>
      </c>
      <c r="J27" s="252">
        <v>3540.5248299999998</v>
      </c>
      <c r="K27" s="253">
        <v>945.81057999999996</v>
      </c>
      <c r="L27" s="71">
        <f>(J27-J25)*L$6</f>
        <v>1021.9439999989845</v>
      </c>
      <c r="M27" s="71">
        <f>(K27-K25)*L$6</f>
        <v>377.78399999961039</v>
      </c>
      <c r="N27" s="263">
        <v>3819.3546999999999</v>
      </c>
      <c r="O27" s="252">
        <v>1097.9250300000001</v>
      </c>
      <c r="P27" s="71">
        <f>(N27-N25)*P$6</f>
        <v>71.49999999855936</v>
      </c>
      <c r="Q27" s="71">
        <f>(O27-O25)*P$6</f>
        <v>31.812000000718399</v>
      </c>
      <c r="R27" s="252">
        <v>5423.5729000000001</v>
      </c>
      <c r="S27" s="253">
        <v>1409.2602300000001</v>
      </c>
      <c r="T27" s="71">
        <f>(R27-R25)*T$6</f>
        <v>1404.6560000031604</v>
      </c>
      <c r="U27" s="71">
        <f>(S27-S25)*T$6</f>
        <v>453.20000000028813</v>
      </c>
      <c r="V27" s="72" t="s">
        <v>17</v>
      </c>
      <c r="W27" s="252">
        <v>1461.8512000000001</v>
      </c>
      <c r="X27" s="253">
        <v>449.66602999999998</v>
      </c>
      <c r="Y27" s="71">
        <f>(W27-W25)*Y$6</f>
        <v>179.95999999984633</v>
      </c>
      <c r="Z27" s="71">
        <f>(X27-X25)*Y$6</f>
        <v>82.983999999578373</v>
      </c>
      <c r="AA27" s="263">
        <v>3671.1641500000001</v>
      </c>
      <c r="AB27" s="252">
        <v>1145.6162999999999</v>
      </c>
      <c r="AC27" s="71">
        <f>(AA27-AA25)*$AC$6</f>
        <v>522.39000000017768</v>
      </c>
      <c r="AD27" s="71">
        <f>(AB27-AB25)*$AC$6</f>
        <v>230.01000000003842</v>
      </c>
      <c r="AE27" s="252">
        <v>1568.1749299999999</v>
      </c>
      <c r="AF27" s="253">
        <v>916.82182999999998</v>
      </c>
      <c r="AG27" s="71">
        <f>(AE27-AE25)*$AG$6</f>
        <v>0</v>
      </c>
      <c r="AH27" s="71">
        <f>(AF27-AF25)*$AG$6</f>
        <v>0</v>
      </c>
      <c r="AI27" s="269">
        <v>6233.1068800000003</v>
      </c>
      <c r="AJ27" s="263">
        <v>1987.81763</v>
      </c>
      <c r="AK27" s="71">
        <f>(AI27-AI25)*$AK$6</f>
        <v>145.8600000009028</v>
      </c>
      <c r="AL27" s="71">
        <f>(AJ27-AJ25)*$AK$6</f>
        <v>53.239999999641441</v>
      </c>
      <c r="AM27" s="269">
        <v>8159.4789799999999</v>
      </c>
      <c r="AN27" s="263">
        <v>2216.10545</v>
      </c>
      <c r="AO27" s="71">
        <f>(AM27-AM25)*$AO$6</f>
        <v>1795.529999997234</v>
      </c>
      <c r="AP27" s="71">
        <f>(AN27-AN25)*$AO$6</f>
        <v>488.53200000012293</v>
      </c>
      <c r="AQ27" s="72" t="s">
        <v>17</v>
      </c>
      <c r="AR27" s="263">
        <v>7461.0560800000003</v>
      </c>
      <c r="AS27" s="253">
        <v>2233.77223</v>
      </c>
      <c r="AT27" s="71">
        <f>(AR27-AR25)*AT$6</f>
        <v>1451.824000004126</v>
      </c>
      <c r="AU27" s="71">
        <f>(AS27-AS25)*AT$6</f>
        <v>549.82400000044436</v>
      </c>
      <c r="AV27" s="253">
        <v>3414.9935</v>
      </c>
      <c r="AW27" s="253">
        <v>1377.0137299999999</v>
      </c>
      <c r="AX27" s="71">
        <f>(AV27-AV25)*AX$6</f>
        <v>159.62099999992461</v>
      </c>
      <c r="AY27" s="71">
        <f>(AW27-AW25)*AX$6</f>
        <v>122.85899999969843</v>
      </c>
      <c r="AZ27" s="187">
        <v>0</v>
      </c>
      <c r="BA27" s="96">
        <v>0</v>
      </c>
      <c r="BB27" s="70">
        <f>(AZ27-AZ25)*BB$6</f>
        <v>0</v>
      </c>
      <c r="BC27" s="71">
        <f>(BA27-BA25)*BB$6</f>
        <v>0</v>
      </c>
      <c r="BD27" s="104">
        <f t="shared" ref="BD27:BE31" si="25">BB27+D27+H27+L27+P27+T27+Y27+AC27+AG27+AK27+AO27+AT27+AX27</f>
        <v>7105.065000003151</v>
      </c>
      <c r="BE27" s="103">
        <f t="shared" si="25"/>
        <v>2407.2730000001293</v>
      </c>
      <c r="BG27" s="23"/>
      <c r="BI27" s="23"/>
    </row>
    <row r="28" spans="1:61" s="22" customFormat="1" ht="18" customHeight="1" x14ac:dyDescent="0.2">
      <c r="A28" s="72" t="s">
        <v>18</v>
      </c>
      <c r="B28" s="252">
        <v>149.45003</v>
      </c>
      <c r="C28" s="253">
        <v>8.0214999999999996</v>
      </c>
      <c r="D28" s="71">
        <f t="shared" si="14"/>
        <v>2.8379999999629035</v>
      </c>
      <c r="E28" s="71">
        <f t="shared" si="4"/>
        <v>0</v>
      </c>
      <c r="F28" s="263">
        <v>1021.19633</v>
      </c>
      <c r="G28" s="252">
        <v>16.545200000000001</v>
      </c>
      <c r="H28" s="71">
        <f t="shared" si="15"/>
        <v>342.73799999980383</v>
      </c>
      <c r="I28" s="71">
        <f t="shared" si="5"/>
        <v>9.0420000000094092</v>
      </c>
      <c r="J28" s="252">
        <v>3540.6421999999998</v>
      </c>
      <c r="K28" s="253">
        <v>945.85283000000004</v>
      </c>
      <c r="L28" s="71">
        <f t="shared" si="16"/>
        <v>1032.8559999994468</v>
      </c>
      <c r="M28" s="71">
        <f t="shared" si="6"/>
        <v>371.80000000071232</v>
      </c>
      <c r="N28" s="263">
        <v>3819.3894300000002</v>
      </c>
      <c r="O28" s="252">
        <v>1097.9457299999999</v>
      </c>
      <c r="P28" s="71">
        <f t="shared" si="17"/>
        <v>152.81200000135868</v>
      </c>
      <c r="Q28" s="71">
        <f t="shared" si="7"/>
        <v>91.079999999146821</v>
      </c>
      <c r="R28" s="252">
        <v>5423.7334300000002</v>
      </c>
      <c r="S28" s="253">
        <v>1409.3055300000001</v>
      </c>
      <c r="T28" s="71">
        <f t="shared" si="18"/>
        <v>1412.6640000009502</v>
      </c>
      <c r="U28" s="71">
        <f t="shared" si="8"/>
        <v>398.63999999997759</v>
      </c>
      <c r="V28" s="72" t="s">
        <v>18</v>
      </c>
      <c r="W28" s="252">
        <v>1461.8698999999999</v>
      </c>
      <c r="X28" s="253">
        <v>449.67613</v>
      </c>
      <c r="Y28" s="71">
        <f t="shared" si="19"/>
        <v>164.55999999870983</v>
      </c>
      <c r="Z28" s="71">
        <f t="shared" si="9"/>
        <v>88.880000000199288</v>
      </c>
      <c r="AA28" s="263">
        <v>3671.2457300000001</v>
      </c>
      <c r="AB28" s="252">
        <v>1145.65148</v>
      </c>
      <c r="AC28" s="71">
        <f t="shared" ref="AC28:AD31" si="26">(AA28-AA27)*$AC$6</f>
        <v>538.42800000020361</v>
      </c>
      <c r="AD28" s="71">
        <f t="shared" si="26"/>
        <v>232.18800000054216</v>
      </c>
      <c r="AE28" s="252">
        <v>1568.1749299999999</v>
      </c>
      <c r="AF28" s="253">
        <v>916.82182999999998</v>
      </c>
      <c r="AG28" s="71">
        <f t="shared" si="10"/>
        <v>0</v>
      </c>
      <c r="AH28" s="71">
        <f t="shared" si="10"/>
        <v>0</v>
      </c>
      <c r="AI28" s="269">
        <v>6233.1401800000003</v>
      </c>
      <c r="AJ28" s="263">
        <v>1987.8302000000001</v>
      </c>
      <c r="AK28" s="71">
        <f t="shared" ref="AK28:AL31" si="27">(AI28-AI27)*$AK$6</f>
        <v>146.52000000023691</v>
      </c>
      <c r="AL28" s="71">
        <f t="shared" si="27"/>
        <v>55.308000000422908</v>
      </c>
      <c r="AM28" s="269">
        <v>8159.7547999999997</v>
      </c>
      <c r="AN28" s="263">
        <v>2216.1790999999998</v>
      </c>
      <c r="AO28" s="71">
        <f t="shared" ref="AO28:AP31" si="28">(AM28-AM27)*$AO$6</f>
        <v>1820.4119999989416</v>
      </c>
      <c r="AP28" s="71">
        <f t="shared" si="28"/>
        <v>486.08999999878506</v>
      </c>
      <c r="AQ28" s="72" t="s">
        <v>18</v>
      </c>
      <c r="AR28" s="263">
        <v>7461.2230300000001</v>
      </c>
      <c r="AS28" s="253">
        <v>2233.8366999999998</v>
      </c>
      <c r="AT28" s="71">
        <f t="shared" si="23"/>
        <v>1469.1599999983737</v>
      </c>
      <c r="AU28" s="71">
        <f t="shared" si="11"/>
        <v>567.33599999824946</v>
      </c>
      <c r="AV28" s="253">
        <v>3415.0466299999998</v>
      </c>
      <c r="AW28" s="253">
        <v>1377.05503</v>
      </c>
      <c r="AX28" s="71">
        <f t="shared" si="24"/>
        <v>175.32899999928304</v>
      </c>
      <c r="AY28" s="71">
        <f t="shared" si="12"/>
        <v>136.29000000030373</v>
      </c>
      <c r="AZ28" s="187">
        <v>0</v>
      </c>
      <c r="BA28" s="96">
        <v>0</v>
      </c>
      <c r="BB28" s="70">
        <f>(AZ28-AZ27)*BB$6</f>
        <v>0</v>
      </c>
      <c r="BC28" s="71">
        <f>(BA28-BA27)*BB$6</f>
        <v>0</v>
      </c>
      <c r="BD28" s="104">
        <f t="shared" si="25"/>
        <v>7258.3169999972706</v>
      </c>
      <c r="BE28" s="103">
        <f t="shared" si="25"/>
        <v>2436.6539999983488</v>
      </c>
      <c r="BG28" s="23"/>
      <c r="BI28" s="23"/>
    </row>
    <row r="29" spans="1:61" s="22" customFormat="1" ht="18" customHeight="1" x14ac:dyDescent="0.2">
      <c r="A29" s="72" t="s">
        <v>19</v>
      </c>
      <c r="B29" s="252">
        <v>149.45043000000001</v>
      </c>
      <c r="C29" s="253">
        <v>8.0214999999999996</v>
      </c>
      <c r="D29" s="71">
        <f t="shared" si="14"/>
        <v>2.6400000000876389</v>
      </c>
      <c r="E29" s="71">
        <f t="shared" si="4"/>
        <v>0</v>
      </c>
      <c r="F29" s="263">
        <v>1021.23525</v>
      </c>
      <c r="G29" s="252">
        <v>16.546399999999998</v>
      </c>
      <c r="H29" s="71">
        <f t="shared" si="15"/>
        <v>256.87199999974837</v>
      </c>
      <c r="I29" s="71">
        <f t="shared" si="5"/>
        <v>7.9199999999815418</v>
      </c>
      <c r="J29" s="252">
        <v>3540.7622299999998</v>
      </c>
      <c r="K29" s="253">
        <v>945.89599999999996</v>
      </c>
      <c r="L29" s="71">
        <f t="shared" si="16"/>
        <v>1056.2640000003739</v>
      </c>
      <c r="M29" s="71">
        <f t="shared" si="6"/>
        <v>379.89599999928032</v>
      </c>
      <c r="N29" s="263">
        <v>3819.4840300000001</v>
      </c>
      <c r="O29" s="252">
        <v>1097.9954299999999</v>
      </c>
      <c r="P29" s="71">
        <f t="shared" si="17"/>
        <v>416.23999999956141</v>
      </c>
      <c r="Q29" s="71">
        <f t="shared" si="7"/>
        <v>218.68000000013126</v>
      </c>
      <c r="R29" s="252">
        <v>5423.8984499999997</v>
      </c>
      <c r="S29" s="253">
        <v>1409.36033</v>
      </c>
      <c r="T29" s="71">
        <f t="shared" si="18"/>
        <v>1452.1759999952337</v>
      </c>
      <c r="U29" s="71">
        <f t="shared" si="8"/>
        <v>482.23999999900116</v>
      </c>
      <c r="V29" s="72" t="s">
        <v>19</v>
      </c>
      <c r="W29" s="252">
        <v>1461.8892000000001</v>
      </c>
      <c r="X29" s="253">
        <v>449.68709999999999</v>
      </c>
      <c r="Y29" s="71">
        <f t="shared" si="19"/>
        <v>169.84000000138622</v>
      </c>
      <c r="Z29" s="71">
        <f t="shared" si="9"/>
        <v>96.535999999878186</v>
      </c>
      <c r="AA29" s="263">
        <v>3671.3278</v>
      </c>
      <c r="AB29" s="252">
        <v>1145.68615</v>
      </c>
      <c r="AC29" s="71">
        <f t="shared" si="26"/>
        <v>541.66199999954188</v>
      </c>
      <c r="AD29" s="71">
        <f t="shared" si="26"/>
        <v>228.8220000000365</v>
      </c>
      <c r="AE29" s="252">
        <v>1568.1749299999999</v>
      </c>
      <c r="AF29" s="253">
        <v>916.82182999999998</v>
      </c>
      <c r="AG29" s="71">
        <f t="shared" si="10"/>
        <v>0</v>
      </c>
      <c r="AH29" s="71">
        <f t="shared" si="10"/>
        <v>0</v>
      </c>
      <c r="AI29" s="269">
        <v>6233.1695799999998</v>
      </c>
      <c r="AJ29" s="263">
        <v>1987.84223</v>
      </c>
      <c r="AK29" s="71">
        <f t="shared" si="27"/>
        <v>129.35999999754131</v>
      </c>
      <c r="AL29" s="71">
        <f t="shared" si="27"/>
        <v>52.931999999418622</v>
      </c>
      <c r="AM29" s="269">
        <v>8160.0212000000001</v>
      </c>
      <c r="AN29" s="263">
        <v>2216.2541500000002</v>
      </c>
      <c r="AO29" s="71">
        <f t="shared" si="28"/>
        <v>1758.2400000028429</v>
      </c>
      <c r="AP29" s="71">
        <f t="shared" si="28"/>
        <v>495.3300000024683</v>
      </c>
      <c r="AQ29" s="72" t="s">
        <v>19</v>
      </c>
      <c r="AR29" s="263">
        <v>7461.3843800000004</v>
      </c>
      <c r="AS29" s="253">
        <v>2233.9002300000002</v>
      </c>
      <c r="AT29" s="71">
        <f t="shared" si="23"/>
        <v>1419.8800000027404</v>
      </c>
      <c r="AU29" s="71">
        <f t="shared" si="11"/>
        <v>559.06400000312715</v>
      </c>
      <c r="AV29" s="253">
        <v>3415.0974799999999</v>
      </c>
      <c r="AW29" s="253">
        <v>1377.0943500000001</v>
      </c>
      <c r="AX29" s="71">
        <f t="shared" si="24"/>
        <v>167.80500000027132</v>
      </c>
      <c r="AY29" s="71">
        <f t="shared" si="12"/>
        <v>129.75600000029317</v>
      </c>
      <c r="AZ29" s="187">
        <v>0</v>
      </c>
      <c r="BA29" s="96">
        <v>0</v>
      </c>
      <c r="BB29" s="70">
        <f>(AZ29-AZ28)*BB$6</f>
        <v>0</v>
      </c>
      <c r="BC29" s="71">
        <f>(BA29-BA28)*BB$6</f>
        <v>0</v>
      </c>
      <c r="BD29" s="104">
        <f t="shared" si="25"/>
        <v>7370.9789999993291</v>
      </c>
      <c r="BE29" s="103">
        <f t="shared" si="25"/>
        <v>2651.1760000036161</v>
      </c>
      <c r="BG29" s="23"/>
      <c r="BI29" s="23"/>
    </row>
    <row r="30" spans="1:61" s="22" customFormat="1" ht="18" customHeight="1" x14ac:dyDescent="0.2">
      <c r="A30" s="72" t="s">
        <v>20</v>
      </c>
      <c r="B30" s="252">
        <v>149.45079999999999</v>
      </c>
      <c r="C30" s="253">
        <v>8.0214999999999996</v>
      </c>
      <c r="D30" s="71">
        <f t="shared" si="14"/>
        <v>2.4419999998372077</v>
      </c>
      <c r="E30" s="71">
        <f t="shared" si="4"/>
        <v>0</v>
      </c>
      <c r="F30" s="263">
        <v>1021.2670000000001</v>
      </c>
      <c r="G30" s="252">
        <v>16.546849999999999</v>
      </c>
      <c r="H30" s="71">
        <f t="shared" si="15"/>
        <v>209.5500000006723</v>
      </c>
      <c r="I30" s="71">
        <f t="shared" si="5"/>
        <v>2.9700000000048021</v>
      </c>
      <c r="J30" s="252">
        <v>3540.8856300000002</v>
      </c>
      <c r="K30" s="253">
        <v>945.94012999999995</v>
      </c>
      <c r="L30" s="71">
        <f t="shared" si="16"/>
        <v>1085.9200000035344</v>
      </c>
      <c r="M30" s="71">
        <f t="shared" si="6"/>
        <v>388.34399999996094</v>
      </c>
      <c r="N30" s="263">
        <v>3819.57908</v>
      </c>
      <c r="O30" s="252">
        <v>1098.0450800000001</v>
      </c>
      <c r="P30" s="71">
        <f t="shared" si="17"/>
        <v>418.21999999956461</v>
      </c>
      <c r="Q30" s="71">
        <f t="shared" si="7"/>
        <v>218.4600000006867</v>
      </c>
      <c r="R30" s="252">
        <v>5424.0566500000004</v>
      </c>
      <c r="S30" s="253">
        <v>1409.4128499999999</v>
      </c>
      <c r="T30" s="71">
        <f t="shared" si="18"/>
        <v>1392.1600000066974</v>
      </c>
      <c r="U30" s="71">
        <f t="shared" si="8"/>
        <v>462.17599999963568</v>
      </c>
      <c r="V30" s="72" t="s">
        <v>20</v>
      </c>
      <c r="W30" s="252">
        <v>1461.90653</v>
      </c>
      <c r="X30" s="253">
        <v>449.69729999999998</v>
      </c>
      <c r="Y30" s="71">
        <f t="shared" si="19"/>
        <v>152.50399999913498</v>
      </c>
      <c r="Z30" s="71">
        <f t="shared" si="9"/>
        <v>89.75999999997839</v>
      </c>
      <c r="AA30" s="263">
        <v>3671.4047799999998</v>
      </c>
      <c r="AB30" s="252">
        <v>1145.72083</v>
      </c>
      <c r="AC30" s="71">
        <f t="shared" si="26"/>
        <v>508.0679999988206</v>
      </c>
      <c r="AD30" s="71">
        <f t="shared" si="26"/>
        <v>228.88799999986986</v>
      </c>
      <c r="AE30" s="252">
        <v>1568.1749299999999</v>
      </c>
      <c r="AF30" s="253">
        <v>916.82182999999998</v>
      </c>
      <c r="AG30" s="71">
        <f t="shared" si="10"/>
        <v>0</v>
      </c>
      <c r="AH30" s="71">
        <f t="shared" si="10"/>
        <v>0</v>
      </c>
      <c r="AI30" s="269">
        <v>6233.1979300000003</v>
      </c>
      <c r="AJ30" s="263">
        <v>1987.8548800000001</v>
      </c>
      <c r="AK30" s="71">
        <f t="shared" si="27"/>
        <v>124.74000000220258</v>
      </c>
      <c r="AL30" s="71">
        <f t="shared" si="27"/>
        <v>55.660000000534637</v>
      </c>
      <c r="AM30" s="269">
        <v>8160.2898999999998</v>
      </c>
      <c r="AN30" s="263">
        <v>2216.3291300000001</v>
      </c>
      <c r="AO30" s="71">
        <f t="shared" si="28"/>
        <v>1773.4199999975317</v>
      </c>
      <c r="AP30" s="71">
        <f t="shared" si="28"/>
        <v>494.86799999913273</v>
      </c>
      <c r="AQ30" s="72" t="s">
        <v>20</v>
      </c>
      <c r="AR30" s="263">
        <v>7461.5362800000003</v>
      </c>
      <c r="AS30" s="253">
        <v>2233.96308</v>
      </c>
      <c r="AT30" s="71">
        <f t="shared" si="23"/>
        <v>1336.7199999986042</v>
      </c>
      <c r="AU30" s="71">
        <f t="shared" si="11"/>
        <v>553.07999999822641</v>
      </c>
      <c r="AV30" s="253">
        <v>3415.14788</v>
      </c>
      <c r="AW30" s="253">
        <v>1377.1333500000001</v>
      </c>
      <c r="AX30" s="71">
        <f t="shared" si="24"/>
        <v>166.32000000026892</v>
      </c>
      <c r="AY30" s="71">
        <f t="shared" si="12"/>
        <v>128.69999999995798</v>
      </c>
      <c r="AZ30" s="187">
        <v>0</v>
      </c>
      <c r="BA30" s="96">
        <v>0</v>
      </c>
      <c r="BB30" s="70">
        <f>(AZ30-AZ29)*BB$6</f>
        <v>0</v>
      </c>
      <c r="BC30" s="71">
        <f>(BA30-BA29)*BB$6</f>
        <v>0</v>
      </c>
      <c r="BD30" s="104">
        <f t="shared" si="25"/>
        <v>7170.0640000068688</v>
      </c>
      <c r="BE30" s="103">
        <f t="shared" si="25"/>
        <v>2622.9059999979881</v>
      </c>
      <c r="BG30" s="23"/>
      <c r="BI30" s="23"/>
    </row>
    <row r="31" spans="1:61" s="22" customFormat="1" ht="18" customHeight="1" x14ac:dyDescent="0.2">
      <c r="A31" s="72" t="s">
        <v>21</v>
      </c>
      <c r="B31" s="252">
        <v>149.45117999999999</v>
      </c>
      <c r="C31" s="253">
        <v>8.0214999999999996</v>
      </c>
      <c r="D31" s="71">
        <f t="shared" si="14"/>
        <v>2.5080000000457403</v>
      </c>
      <c r="E31" s="71">
        <f t="shared" si="4"/>
        <v>0</v>
      </c>
      <c r="F31" s="263">
        <v>1021.29423</v>
      </c>
      <c r="G31" s="252">
        <v>16.5473</v>
      </c>
      <c r="H31" s="71">
        <f t="shared" si="15"/>
        <v>179.71799999945688</v>
      </c>
      <c r="I31" s="71">
        <f t="shared" si="5"/>
        <v>2.9700000000048021</v>
      </c>
      <c r="J31" s="252">
        <v>3541.0066000000002</v>
      </c>
      <c r="K31" s="253">
        <v>945.9837</v>
      </c>
      <c r="L31" s="71">
        <f t="shared" si="16"/>
        <v>1064.535999999498</v>
      </c>
      <c r="M31" s="71">
        <f t="shared" si="6"/>
        <v>383.41600000039762</v>
      </c>
      <c r="N31" s="263">
        <v>3819.6731799999998</v>
      </c>
      <c r="O31" s="252">
        <v>1098.0939800000001</v>
      </c>
      <c r="P31" s="71">
        <f t="shared" si="17"/>
        <v>414.03999999911321</v>
      </c>
      <c r="Q31" s="71">
        <f t="shared" si="7"/>
        <v>215.16000000001441</v>
      </c>
      <c r="R31" s="252">
        <v>5424.2144500000004</v>
      </c>
      <c r="S31" s="253">
        <v>1409.46595</v>
      </c>
      <c r="T31" s="71">
        <f t="shared" si="18"/>
        <v>1388.6399999995774</v>
      </c>
      <c r="U31" s="71">
        <f t="shared" si="8"/>
        <v>467.28000000075554</v>
      </c>
      <c r="V31" s="72" t="s">
        <v>21</v>
      </c>
      <c r="W31" s="252">
        <v>1461.9244000000001</v>
      </c>
      <c r="X31" s="253">
        <v>449.7072</v>
      </c>
      <c r="Y31" s="71">
        <f t="shared" si="19"/>
        <v>157.25600000114355</v>
      </c>
      <c r="Z31" s="71">
        <f t="shared" si="9"/>
        <v>87.120000000140863</v>
      </c>
      <c r="AA31" s="263">
        <v>3671.4794499999998</v>
      </c>
      <c r="AB31" s="252">
        <v>1145.75503</v>
      </c>
      <c r="AC31" s="71">
        <f t="shared" si="26"/>
        <v>492.82199999979639</v>
      </c>
      <c r="AD31" s="71">
        <f t="shared" si="26"/>
        <v>225.72000000036496</v>
      </c>
      <c r="AE31" s="252">
        <v>1568.1749299999999</v>
      </c>
      <c r="AF31" s="253">
        <v>916.82182999999998</v>
      </c>
      <c r="AG31" s="71">
        <f t="shared" si="10"/>
        <v>0</v>
      </c>
      <c r="AH31" s="71">
        <f t="shared" si="10"/>
        <v>0</v>
      </c>
      <c r="AI31" s="269">
        <v>6233.2884999999997</v>
      </c>
      <c r="AJ31" s="263">
        <v>1987.8950299999999</v>
      </c>
      <c r="AK31" s="71">
        <f t="shared" si="27"/>
        <v>398.50799999730953</v>
      </c>
      <c r="AL31" s="71">
        <f t="shared" si="27"/>
        <v>176.65999999917403</v>
      </c>
      <c r="AM31" s="269">
        <v>8160.5473300000003</v>
      </c>
      <c r="AN31" s="263">
        <v>2216.4034000000001</v>
      </c>
      <c r="AO31" s="71">
        <f t="shared" si="28"/>
        <v>1699.0380000037476</v>
      </c>
      <c r="AP31" s="71">
        <f t="shared" si="28"/>
        <v>490.18200000045908</v>
      </c>
      <c r="AQ31" s="72" t="s">
        <v>21</v>
      </c>
      <c r="AR31" s="263">
        <v>7461.6575499999999</v>
      </c>
      <c r="AS31" s="253">
        <v>2234.0133799999999</v>
      </c>
      <c r="AT31" s="71">
        <f t="shared" si="23"/>
        <v>1067.1759999968344</v>
      </c>
      <c r="AU31" s="71">
        <f t="shared" si="11"/>
        <v>442.63999999893713</v>
      </c>
      <c r="AV31" s="253">
        <v>3415.1969300000001</v>
      </c>
      <c r="AW31" s="253">
        <v>1377.1684499999999</v>
      </c>
      <c r="AX31" s="71">
        <f t="shared" si="24"/>
        <v>161.86500000026172</v>
      </c>
      <c r="AY31" s="71">
        <f t="shared" si="12"/>
        <v>115.82999999943695</v>
      </c>
      <c r="AZ31" s="187">
        <v>0</v>
      </c>
      <c r="BA31" s="96">
        <v>0</v>
      </c>
      <c r="BB31" s="70">
        <f>(AZ31-AZ30)*BB$6</f>
        <v>0</v>
      </c>
      <c r="BC31" s="71">
        <f>(BA31-BA30)*BB$6</f>
        <v>0</v>
      </c>
      <c r="BD31" s="104">
        <f t="shared" si="25"/>
        <v>7026.106999996784</v>
      </c>
      <c r="BE31" s="103">
        <f t="shared" si="25"/>
        <v>2606.9779999996854</v>
      </c>
      <c r="BG31" s="23"/>
      <c r="BI31" s="23"/>
    </row>
    <row r="32" spans="1:61" s="22" customFormat="1" ht="18" customHeight="1" thickBot="1" x14ac:dyDescent="0.25">
      <c r="A32" s="75" t="s">
        <v>105</v>
      </c>
      <c r="B32" s="254">
        <v>149.45140000000001</v>
      </c>
      <c r="C32" s="255">
        <v>8.0214999999999996</v>
      </c>
      <c r="D32" s="74"/>
      <c r="E32" s="74"/>
      <c r="F32" s="264">
        <v>1021.30665</v>
      </c>
      <c r="G32" s="254">
        <v>16.5473</v>
      </c>
      <c r="H32" s="74"/>
      <c r="I32" s="74"/>
      <c r="J32" s="254">
        <v>3541.0673000000002</v>
      </c>
      <c r="K32" s="255">
        <v>946.00537999999995</v>
      </c>
      <c r="L32" s="74"/>
      <c r="M32" s="74"/>
      <c r="N32" s="264">
        <v>3819.71983</v>
      </c>
      <c r="O32" s="254">
        <v>1098.1185499999999</v>
      </c>
      <c r="P32" s="74"/>
      <c r="Q32" s="74"/>
      <c r="R32" s="254">
        <v>5424.2920299999996</v>
      </c>
      <c r="S32" s="255">
        <v>1409.48785</v>
      </c>
      <c r="T32" s="74"/>
      <c r="U32" s="74"/>
      <c r="V32" s="75" t="s">
        <v>105</v>
      </c>
      <c r="W32" s="254">
        <v>1461.93415</v>
      </c>
      <c r="X32" s="255">
        <v>449.71170000000001</v>
      </c>
      <c r="Y32" s="74"/>
      <c r="Z32" s="74"/>
      <c r="AA32" s="264">
        <v>3671.5176999999999</v>
      </c>
      <c r="AB32" s="254">
        <v>1145.7724800000001</v>
      </c>
      <c r="AC32" s="74"/>
      <c r="AD32" s="74"/>
      <c r="AE32" s="254">
        <v>1568.1749299999999</v>
      </c>
      <c r="AF32" s="255">
        <v>916.82182999999998</v>
      </c>
      <c r="AG32" s="74"/>
      <c r="AH32" s="74"/>
      <c r="AI32" s="270">
        <v>6233.3421799999996</v>
      </c>
      <c r="AJ32" s="264">
        <v>1987.9194</v>
      </c>
      <c r="AK32" s="74"/>
      <c r="AL32" s="74"/>
      <c r="AM32" s="270">
        <v>8160.6763799999999</v>
      </c>
      <c r="AN32" s="264">
        <v>2216.4396299999999</v>
      </c>
      <c r="AO32" s="74"/>
      <c r="AP32" s="74"/>
      <c r="AQ32" s="75" t="s">
        <v>105</v>
      </c>
      <c r="AR32" s="264">
        <v>7461.7141499999998</v>
      </c>
      <c r="AS32" s="255">
        <v>2234.03683</v>
      </c>
      <c r="AT32" s="74"/>
      <c r="AU32" s="74"/>
      <c r="AV32" s="255">
        <v>3415.2188000000001</v>
      </c>
      <c r="AW32" s="255">
        <v>1377.1822999999999</v>
      </c>
      <c r="AX32" s="74"/>
      <c r="AY32" s="74"/>
      <c r="AZ32" s="189">
        <v>0</v>
      </c>
      <c r="BA32" s="98">
        <v>0</v>
      </c>
      <c r="BB32" s="74"/>
      <c r="BC32" s="74"/>
      <c r="BD32" s="85"/>
      <c r="BE32" s="85"/>
      <c r="BG32" s="23"/>
      <c r="BI32" s="23"/>
    </row>
    <row r="33" spans="1:62" s="22" customFormat="1" ht="18" customHeight="1" thickBot="1" x14ac:dyDescent="0.25">
      <c r="A33" s="79" t="s">
        <v>22</v>
      </c>
      <c r="B33" s="256">
        <v>149.45158000000001</v>
      </c>
      <c r="C33" s="257">
        <v>8.0214999999999996</v>
      </c>
      <c r="D33" s="78">
        <f>(B33-B31)*D$6</f>
        <v>2.6400000000876389</v>
      </c>
      <c r="E33" s="78">
        <f>(C33-C31)*D$6</f>
        <v>0</v>
      </c>
      <c r="F33" s="265">
        <v>1021.3183</v>
      </c>
      <c r="G33" s="256">
        <v>16.5473</v>
      </c>
      <c r="H33" s="78">
        <f>(F33-F31)*H$6</f>
        <v>158.86200000034023</v>
      </c>
      <c r="I33" s="78">
        <f>(G33-G31)*H$6</f>
        <v>0</v>
      </c>
      <c r="J33" s="256">
        <v>3541.12673</v>
      </c>
      <c r="K33" s="257">
        <v>946.02729999999997</v>
      </c>
      <c r="L33" s="78">
        <f>(J33-J31)*L$6</f>
        <v>1057.1439999981521</v>
      </c>
      <c r="M33" s="78">
        <f>(K33-K31)*L$6</f>
        <v>383.67999999973108</v>
      </c>
      <c r="N33" s="265">
        <v>3819.7691300000001</v>
      </c>
      <c r="O33" s="256">
        <v>1098.1448</v>
      </c>
      <c r="P33" s="78">
        <f>(N33-N31)*P$6</f>
        <v>422.1800000015719</v>
      </c>
      <c r="Q33" s="78">
        <f>(O33-O31)*P$6</f>
        <v>223.60799999969458</v>
      </c>
      <c r="R33" s="256">
        <v>5424.36985</v>
      </c>
      <c r="S33" s="257">
        <v>1409.5142499999999</v>
      </c>
      <c r="T33" s="78">
        <f>(R33-R31)*T$6</f>
        <v>1367.5199999968754</v>
      </c>
      <c r="U33" s="78">
        <f>(S33-S31)*T$6</f>
        <v>425.03999999935331</v>
      </c>
      <c r="V33" s="79" t="s">
        <v>22</v>
      </c>
      <c r="W33" s="256">
        <v>1461.9431</v>
      </c>
      <c r="X33" s="257">
        <v>449.71600000000001</v>
      </c>
      <c r="Y33" s="78">
        <f>(W33-W31)*Y$6</f>
        <v>164.55999999870983</v>
      </c>
      <c r="Z33" s="78">
        <f>(X33-X31)*Y$6</f>
        <v>77.440000000069631</v>
      </c>
      <c r="AA33" s="265">
        <v>3671.55665</v>
      </c>
      <c r="AB33" s="256">
        <v>1145.78973</v>
      </c>
      <c r="AC33" s="78">
        <f>(AA33-AA31)*$AC$6</f>
        <v>509.52000000115731</v>
      </c>
      <c r="AD33" s="78">
        <f>(AB33-AB31)*$AC$6</f>
        <v>229.01999999953659</v>
      </c>
      <c r="AE33" s="256">
        <v>1568.1749299999999</v>
      </c>
      <c r="AF33" s="257">
        <v>916.82182999999998</v>
      </c>
      <c r="AG33" s="78">
        <f>(AE33-AE31)*$AG$6</f>
        <v>0</v>
      </c>
      <c r="AH33" s="78">
        <f>(AF33-AF31)*$AG$6</f>
        <v>0</v>
      </c>
      <c r="AI33" s="271">
        <v>6233.3969800000004</v>
      </c>
      <c r="AJ33" s="265">
        <v>1987.9439500000001</v>
      </c>
      <c r="AK33" s="78">
        <f>(AI33-AI31)*$AK$6</f>
        <v>477.31200000343961</v>
      </c>
      <c r="AL33" s="78">
        <f>(AJ33-AJ31)*$AK$6</f>
        <v>215.24800000079267</v>
      </c>
      <c r="AM33" s="271">
        <v>8160.8062799999998</v>
      </c>
      <c r="AN33" s="265">
        <v>2216.4762500000002</v>
      </c>
      <c r="AO33" s="78">
        <f>(AM33-AM31)*$AO$6</f>
        <v>1709.0699999964272</v>
      </c>
      <c r="AP33" s="78">
        <f>(AN33-AN31)*$AO$6</f>
        <v>480.81000000011045</v>
      </c>
      <c r="AQ33" s="79" t="s">
        <v>22</v>
      </c>
      <c r="AR33" s="265">
        <v>7461.77243</v>
      </c>
      <c r="AS33" s="257">
        <v>2234.0604800000001</v>
      </c>
      <c r="AT33" s="78">
        <f>(AR33-AR31)*AT$6</f>
        <v>1010.9440000007453</v>
      </c>
      <c r="AU33" s="78">
        <f>(AS33-AS31)*AT$6</f>
        <v>414.48000000200409</v>
      </c>
      <c r="AV33" s="257">
        <v>3415.2381799999998</v>
      </c>
      <c r="AW33" s="257">
        <v>1377.1946800000001</v>
      </c>
      <c r="AX33" s="78">
        <f>(AV33-AV31)*AX$6</f>
        <v>136.12499999921965</v>
      </c>
      <c r="AY33" s="78">
        <f>(AW33-AW31)*AX$6</f>
        <v>86.559000000556807</v>
      </c>
      <c r="AZ33" s="190">
        <v>0</v>
      </c>
      <c r="BA33" s="99">
        <v>0</v>
      </c>
      <c r="BB33" s="77">
        <f>(AZ33-AZ31)*BB$6</f>
        <v>0</v>
      </c>
      <c r="BC33" s="78">
        <f>(BA33-BA31)*BB$6</f>
        <v>0</v>
      </c>
      <c r="BD33" s="107">
        <f>BB33+D33+H33+L33+P33+T33+Y33+AC33+AG33+AK33+AO33+AT33+AX33</f>
        <v>7015.8769999967262</v>
      </c>
      <c r="BE33" s="108">
        <f>BC33+E33+I33+M33+Q33+U33+Z33+AD33+AH33+AL33+AP33+AU33+AY33</f>
        <v>2535.8850000018492</v>
      </c>
      <c r="BG33" s="23"/>
      <c r="BI33" s="23"/>
    </row>
    <row r="34" spans="1:62" s="22" customFormat="1" ht="18" customHeight="1" x14ac:dyDescent="0.2">
      <c r="A34" s="68" t="s">
        <v>106</v>
      </c>
      <c r="B34" s="258">
        <v>149.45175</v>
      </c>
      <c r="C34" s="259">
        <v>8.0214999999999996</v>
      </c>
      <c r="D34" s="74"/>
      <c r="E34" s="74"/>
      <c r="F34" s="266">
        <v>1021.32925</v>
      </c>
      <c r="G34" s="258">
        <v>16.5473</v>
      </c>
      <c r="H34" s="74"/>
      <c r="I34" s="74"/>
      <c r="J34" s="258">
        <v>3541.1867999999999</v>
      </c>
      <c r="K34" s="259">
        <v>946.04912999999999</v>
      </c>
      <c r="L34" s="67"/>
      <c r="M34" s="67"/>
      <c r="N34" s="266">
        <v>3819.8184999999999</v>
      </c>
      <c r="O34" s="258">
        <v>1098.1711499999999</v>
      </c>
      <c r="P34" s="67"/>
      <c r="Q34" s="67"/>
      <c r="R34" s="258">
        <v>5424.45093</v>
      </c>
      <c r="S34" s="259">
        <v>1409.5419999999999</v>
      </c>
      <c r="T34" s="67"/>
      <c r="U34" s="67"/>
      <c r="V34" s="68" t="s">
        <v>106</v>
      </c>
      <c r="W34" s="258">
        <v>1461.95118</v>
      </c>
      <c r="X34" s="259">
        <v>449.71978000000001</v>
      </c>
      <c r="Y34" s="67"/>
      <c r="Z34" s="67"/>
      <c r="AA34" s="266">
        <v>3671.5951</v>
      </c>
      <c r="AB34" s="258">
        <v>1145.8074999999999</v>
      </c>
      <c r="AC34" s="74"/>
      <c r="AD34" s="74"/>
      <c r="AE34" s="258">
        <v>1568.1749299999999</v>
      </c>
      <c r="AF34" s="259">
        <v>916.82182999999998</v>
      </c>
      <c r="AG34" s="74"/>
      <c r="AH34" s="74"/>
      <c r="AI34" s="272">
        <v>6233.4510300000002</v>
      </c>
      <c r="AJ34" s="266">
        <v>1987.9684500000001</v>
      </c>
      <c r="AK34" s="74"/>
      <c r="AL34" s="74"/>
      <c r="AM34" s="272">
        <v>8160.9363300000005</v>
      </c>
      <c r="AN34" s="266">
        <v>2216.5135799999998</v>
      </c>
      <c r="AO34" s="74"/>
      <c r="AP34" s="74"/>
      <c r="AQ34" s="68" t="s">
        <v>106</v>
      </c>
      <c r="AR34" s="266">
        <v>7461.8332799999998</v>
      </c>
      <c r="AS34" s="259">
        <v>2234.0845800000002</v>
      </c>
      <c r="AT34" s="74"/>
      <c r="AU34" s="74"/>
      <c r="AV34" s="259">
        <v>3415.2577000000001</v>
      </c>
      <c r="AW34" s="259">
        <v>1377.2069300000001</v>
      </c>
      <c r="AX34" s="74"/>
      <c r="AY34" s="74"/>
      <c r="AZ34" s="191">
        <v>0</v>
      </c>
      <c r="BA34" s="100">
        <v>0</v>
      </c>
      <c r="BB34" s="74"/>
      <c r="BC34" s="74"/>
      <c r="BD34" s="84"/>
      <c r="BE34" s="84"/>
      <c r="BG34" s="23"/>
      <c r="BI34" s="23"/>
    </row>
    <row r="35" spans="1:62" s="22" customFormat="1" ht="18" customHeight="1" x14ac:dyDescent="0.2">
      <c r="A35" s="72" t="s">
        <v>23</v>
      </c>
      <c r="B35" s="252">
        <v>149.45189999999999</v>
      </c>
      <c r="C35" s="253">
        <v>8.0214999999999996</v>
      </c>
      <c r="D35" s="71">
        <f>(B35-B33)*D$6</f>
        <v>2.1119999999200445</v>
      </c>
      <c r="E35" s="71">
        <f>(C35-C33)*D$6</f>
        <v>0</v>
      </c>
      <c r="F35" s="263">
        <v>1021.34018</v>
      </c>
      <c r="G35" s="252">
        <v>16.5473</v>
      </c>
      <c r="H35" s="71">
        <f>(F35-F33)*H$6</f>
        <v>144.40800000006675</v>
      </c>
      <c r="I35" s="71">
        <f>(G35-G33)*H$6</f>
        <v>0</v>
      </c>
      <c r="J35" s="252">
        <v>3541.2492999999999</v>
      </c>
      <c r="K35" s="253">
        <v>946.07132999999999</v>
      </c>
      <c r="L35" s="71">
        <f>(J35-J33)*L$6</f>
        <v>1078.6159999999654</v>
      </c>
      <c r="M35" s="71">
        <f>(K35-K33)*L$6</f>
        <v>387.46400000018184</v>
      </c>
      <c r="N35" s="263">
        <v>3819.86555</v>
      </c>
      <c r="O35" s="252">
        <v>1098.1957500000001</v>
      </c>
      <c r="P35" s="71">
        <f>(N35-N33)*P$6</f>
        <v>424.24799999935203</v>
      </c>
      <c r="Q35" s="71">
        <f>(O35-O33)*P$6</f>
        <v>224.18000000025131</v>
      </c>
      <c r="R35" s="252">
        <v>5424.53143</v>
      </c>
      <c r="S35" s="253">
        <v>1409.56863</v>
      </c>
      <c r="T35" s="71">
        <f>(R35-R33)*T$6</f>
        <v>1421.9039999996312</v>
      </c>
      <c r="U35" s="71">
        <f>(S35-S33)*T$6</f>
        <v>478.54400000032911</v>
      </c>
      <c r="V35" s="72" t="s">
        <v>23</v>
      </c>
      <c r="W35" s="252">
        <v>1461.9603500000001</v>
      </c>
      <c r="X35" s="253">
        <v>449.72442999999998</v>
      </c>
      <c r="Y35" s="71">
        <f>(W35-W33)*Y$6</f>
        <v>151.80000000091241</v>
      </c>
      <c r="Z35" s="71">
        <f>(X35-X33)*Y$6</f>
        <v>74.183999999786465</v>
      </c>
      <c r="AA35" s="263">
        <v>3671.6354299999998</v>
      </c>
      <c r="AB35" s="252">
        <v>1145.825</v>
      </c>
      <c r="AC35" s="71">
        <f>(AA35-AA33)*$AC$6</f>
        <v>519.9479999988398</v>
      </c>
      <c r="AD35" s="71">
        <f>(AB35-AB33)*$AC$6</f>
        <v>232.78200000054312</v>
      </c>
      <c r="AE35" s="252">
        <v>1568.1749299999999</v>
      </c>
      <c r="AF35" s="253">
        <v>916.82182999999998</v>
      </c>
      <c r="AG35" s="71">
        <f>(AE35-AE33)*$AG$6</f>
        <v>0</v>
      </c>
      <c r="AH35" s="71">
        <f>(AF35-AF33)*$AG$6</f>
        <v>0</v>
      </c>
      <c r="AI35" s="269">
        <v>6233.5088500000002</v>
      </c>
      <c r="AJ35" s="263">
        <v>1987.9934499999999</v>
      </c>
      <c r="AK35" s="71">
        <f>(AI35-AI33)*$AK$6</f>
        <v>492.22799999879499</v>
      </c>
      <c r="AL35" s="71">
        <f>(AJ35-AJ33)*$AK$6</f>
        <v>217.79999999935171</v>
      </c>
      <c r="AM35" s="269">
        <v>8161.0720300000003</v>
      </c>
      <c r="AN35" s="263">
        <v>2216.5512800000001</v>
      </c>
      <c r="AO35" s="71">
        <f>(AM35-AM33)*$AO$6</f>
        <v>1753.9500000031694</v>
      </c>
      <c r="AP35" s="71">
        <f>(AN35-AN33)*$AO$6</f>
        <v>495.19799999980023</v>
      </c>
      <c r="AQ35" s="72" t="s">
        <v>23</v>
      </c>
      <c r="AR35" s="263">
        <v>7461.8975300000002</v>
      </c>
      <c r="AS35" s="253">
        <v>2234.1087499999999</v>
      </c>
      <c r="AT35" s="71">
        <f>(AR35-AR33)*AT$6</f>
        <v>1100.88000000178</v>
      </c>
      <c r="AU35" s="71">
        <f>(AS35-AS33)*AT$6</f>
        <v>424.77599999801896</v>
      </c>
      <c r="AV35" s="253">
        <v>3415.27628</v>
      </c>
      <c r="AW35" s="253">
        <v>1377.2194300000001</v>
      </c>
      <c r="AX35" s="71">
        <f>(AV35-AV33)*AX$6</f>
        <v>125.73000000070351</v>
      </c>
      <c r="AY35" s="71">
        <f>(AW35-AW33)*AX$6</f>
        <v>81.675000000132059</v>
      </c>
      <c r="AZ35" s="187">
        <v>0</v>
      </c>
      <c r="BA35" s="96">
        <v>0</v>
      </c>
      <c r="BB35" s="70">
        <f>(AZ35-AZ33)*BB$6</f>
        <v>0</v>
      </c>
      <c r="BC35" s="71">
        <f>(BA35-BA33)*BB$6</f>
        <v>0</v>
      </c>
      <c r="BD35" s="104">
        <f t="shared" ref="BD35:BE38" si="29">BB35+D35+H35+L35+P35+T35+Y35+AC35+AG35+AK35+AO35+AT35+AX35</f>
        <v>7215.8240000031356</v>
      </c>
      <c r="BE35" s="103">
        <f t="shared" si="29"/>
        <v>2616.6029999983948</v>
      </c>
      <c r="BG35" s="23"/>
      <c r="BI35" s="23"/>
    </row>
    <row r="36" spans="1:62" s="22" customFormat="1" ht="18" customHeight="1" x14ac:dyDescent="0.2">
      <c r="A36" s="72" t="s">
        <v>24</v>
      </c>
      <c r="B36" s="252">
        <v>149.45213000000001</v>
      </c>
      <c r="C36" s="253">
        <v>8.0214999999999996</v>
      </c>
      <c r="D36" s="71">
        <f t="shared" si="14"/>
        <v>1.5180000001066674</v>
      </c>
      <c r="E36" s="71">
        <f t="shared" si="4"/>
        <v>0</v>
      </c>
      <c r="F36" s="263">
        <v>1021.36123</v>
      </c>
      <c r="G36" s="252">
        <v>16.5473</v>
      </c>
      <c r="H36" s="71">
        <f t="shared" si="15"/>
        <v>138.92999999964104</v>
      </c>
      <c r="I36" s="71">
        <f t="shared" si="5"/>
        <v>0</v>
      </c>
      <c r="J36" s="252">
        <v>3541.3746799999999</v>
      </c>
      <c r="K36" s="253">
        <v>946.11479999999995</v>
      </c>
      <c r="L36" s="71">
        <f t="shared" si="16"/>
        <v>1103.3439999995608</v>
      </c>
      <c r="M36" s="71">
        <f t="shared" si="6"/>
        <v>382.53599999961807</v>
      </c>
      <c r="N36" s="263">
        <v>3819.9015300000001</v>
      </c>
      <c r="O36" s="252">
        <v>1098.21723</v>
      </c>
      <c r="P36" s="71">
        <f t="shared" si="17"/>
        <v>158.31200000047829</v>
      </c>
      <c r="Q36" s="71">
        <f t="shared" si="7"/>
        <v>94.511999999485852</v>
      </c>
      <c r="R36" s="252">
        <v>5424.70435</v>
      </c>
      <c r="S36" s="253">
        <v>1409.62075</v>
      </c>
      <c r="T36" s="71">
        <f t="shared" si="18"/>
        <v>1521.6959999997925</v>
      </c>
      <c r="U36" s="71">
        <f t="shared" si="8"/>
        <v>458.65600000051927</v>
      </c>
      <c r="V36" s="72" t="s">
        <v>24</v>
      </c>
      <c r="W36" s="252">
        <v>1461.9798499999999</v>
      </c>
      <c r="X36" s="253">
        <v>449.73318</v>
      </c>
      <c r="Y36" s="71">
        <f t="shared" si="19"/>
        <v>171.59999999894353</v>
      </c>
      <c r="Z36" s="71">
        <f t="shared" si="9"/>
        <v>77.00000000018008</v>
      </c>
      <c r="AA36" s="263">
        <v>3671.7212300000001</v>
      </c>
      <c r="AB36" s="252">
        <v>1145.86068</v>
      </c>
      <c r="AC36" s="71">
        <f t="shared" ref="AC36:AD38" si="30">(AA36-AA35)*$AC$6</f>
        <v>566.28000000191605</v>
      </c>
      <c r="AD36" s="71">
        <f t="shared" si="30"/>
        <v>235.48799999971379</v>
      </c>
      <c r="AE36" s="252">
        <v>1568.1749299999999</v>
      </c>
      <c r="AF36" s="253">
        <v>916.82182999999998</v>
      </c>
      <c r="AG36" s="71">
        <f t="shared" si="10"/>
        <v>0</v>
      </c>
      <c r="AH36" s="71">
        <f t="shared" si="10"/>
        <v>0</v>
      </c>
      <c r="AI36" s="269">
        <v>6233.6233300000004</v>
      </c>
      <c r="AJ36" s="263">
        <v>1988.0436</v>
      </c>
      <c r="AK36" s="71">
        <f t="shared" ref="AK36:AL38" si="31">(AI36-AI35)*$AK$6</f>
        <v>503.71200000081444</v>
      </c>
      <c r="AL36" s="71">
        <f t="shared" si="31"/>
        <v>220.66000000013446</v>
      </c>
      <c r="AM36" s="269">
        <v>8161.3559299999997</v>
      </c>
      <c r="AN36" s="263">
        <v>2216.6256800000001</v>
      </c>
      <c r="AO36" s="71">
        <f t="shared" ref="AO36:AP38" si="32">(AM36-AM35)*$AO$6</f>
        <v>1873.73999999636</v>
      </c>
      <c r="AP36" s="71">
        <f t="shared" si="32"/>
        <v>491.03999999979351</v>
      </c>
      <c r="AQ36" s="72" t="s">
        <v>24</v>
      </c>
      <c r="AR36" s="263">
        <v>7462.0315300000002</v>
      </c>
      <c r="AS36" s="253">
        <v>2234.1575800000001</v>
      </c>
      <c r="AT36" s="71">
        <f t="shared" si="23"/>
        <v>1179.2000000001281</v>
      </c>
      <c r="AU36" s="71">
        <f t="shared" si="11"/>
        <v>429.70400000158406</v>
      </c>
      <c r="AV36" s="253">
        <v>3415.31763</v>
      </c>
      <c r="AW36" s="253">
        <v>1377.2402999999999</v>
      </c>
      <c r="AX36" s="71">
        <f t="shared" si="24"/>
        <v>136.45499999988715</v>
      </c>
      <c r="AY36" s="71">
        <f t="shared" si="12"/>
        <v>68.870999999444393</v>
      </c>
      <c r="AZ36" s="187">
        <v>0</v>
      </c>
      <c r="BA36" s="96">
        <v>0</v>
      </c>
      <c r="BB36" s="70">
        <f>(AZ36-AZ35)*BB$6</f>
        <v>0</v>
      </c>
      <c r="BC36" s="71">
        <f>(BA36-BA35)*BB$6</f>
        <v>0</v>
      </c>
      <c r="BD36" s="104">
        <f t="shared" si="29"/>
        <v>7354.7869999976283</v>
      </c>
      <c r="BE36" s="103">
        <f t="shared" si="29"/>
        <v>2458.4670000004735</v>
      </c>
      <c r="BG36" s="23"/>
      <c r="BI36" s="23"/>
    </row>
    <row r="37" spans="1:62" s="22" customFormat="1" ht="18" customHeight="1" x14ac:dyDescent="0.2">
      <c r="A37" s="72" t="s">
        <v>25</v>
      </c>
      <c r="B37" s="252">
        <v>149.45235</v>
      </c>
      <c r="C37" s="253">
        <v>8.0214999999999996</v>
      </c>
      <c r="D37" s="71">
        <f t="shared" si="14"/>
        <v>1.4519999998981348</v>
      </c>
      <c r="E37" s="71">
        <f t="shared" si="4"/>
        <v>0</v>
      </c>
      <c r="F37" s="263">
        <v>1021.3821799999999</v>
      </c>
      <c r="G37" s="252">
        <v>16.5473</v>
      </c>
      <c r="H37" s="71">
        <f t="shared" si="15"/>
        <v>138.26999999980671</v>
      </c>
      <c r="I37" s="71">
        <f t="shared" si="5"/>
        <v>0</v>
      </c>
      <c r="J37" s="252">
        <v>3541.5004300000001</v>
      </c>
      <c r="K37" s="253">
        <v>946.15724999999998</v>
      </c>
      <c r="L37" s="71">
        <f t="shared" si="16"/>
        <v>1106.6000000013446</v>
      </c>
      <c r="M37" s="71">
        <f t="shared" si="6"/>
        <v>373.56000000027052</v>
      </c>
      <c r="N37" s="263">
        <v>3819.9344299999998</v>
      </c>
      <c r="O37" s="252">
        <v>1098.2379800000001</v>
      </c>
      <c r="P37" s="71">
        <f t="shared" si="17"/>
        <v>144.75999999867781</v>
      </c>
      <c r="Q37" s="71">
        <f t="shared" si="7"/>
        <v>91.300000000592263</v>
      </c>
      <c r="R37" s="252">
        <v>5424.8753999999999</v>
      </c>
      <c r="S37" s="253">
        <v>1409.6659999999999</v>
      </c>
      <c r="T37" s="71">
        <f t="shared" si="18"/>
        <v>1505.2399999993213</v>
      </c>
      <c r="U37" s="71">
        <f t="shared" si="8"/>
        <v>398.19999999908759</v>
      </c>
      <c r="V37" s="72" t="s">
        <v>25</v>
      </c>
      <c r="W37" s="252">
        <v>1461.9972499999999</v>
      </c>
      <c r="X37" s="253">
        <v>449.74200000000002</v>
      </c>
      <c r="Y37" s="71">
        <f t="shared" si="19"/>
        <v>153.11999999958061</v>
      </c>
      <c r="Z37" s="71">
        <f t="shared" si="9"/>
        <v>77.616000000125496</v>
      </c>
      <c r="AA37" s="263">
        <v>3671.8103299999998</v>
      </c>
      <c r="AB37" s="252">
        <v>1145.8956499999999</v>
      </c>
      <c r="AC37" s="71">
        <f t="shared" si="30"/>
        <v>588.05999999794949</v>
      </c>
      <c r="AD37" s="71">
        <f t="shared" si="30"/>
        <v>230.80199999953948</v>
      </c>
      <c r="AE37" s="252">
        <v>1568.1749299999999</v>
      </c>
      <c r="AF37" s="253">
        <v>916.82182999999998</v>
      </c>
      <c r="AG37" s="71">
        <f t="shared" si="10"/>
        <v>0</v>
      </c>
      <c r="AH37" s="71">
        <f t="shared" si="10"/>
        <v>0</v>
      </c>
      <c r="AI37" s="269">
        <v>6233.7423500000004</v>
      </c>
      <c r="AJ37" s="263">
        <v>1988.0939499999999</v>
      </c>
      <c r="AK37" s="71">
        <f t="shared" si="31"/>
        <v>523.6880000004021</v>
      </c>
      <c r="AL37" s="71">
        <f t="shared" si="31"/>
        <v>221.53999999991356</v>
      </c>
      <c r="AM37" s="269">
        <v>8161.6500999999998</v>
      </c>
      <c r="AN37" s="263">
        <v>2216.7002499999999</v>
      </c>
      <c r="AO37" s="71">
        <f t="shared" si="32"/>
        <v>1941.5220000008048</v>
      </c>
      <c r="AP37" s="71">
        <f t="shared" si="32"/>
        <v>492.1619999984614</v>
      </c>
      <c r="AQ37" s="72" t="s">
        <v>25</v>
      </c>
      <c r="AR37" s="263">
        <v>7462.1742000000004</v>
      </c>
      <c r="AS37" s="253">
        <v>2234.2060499999998</v>
      </c>
      <c r="AT37" s="71">
        <f t="shared" si="23"/>
        <v>1255.4960000015853</v>
      </c>
      <c r="AU37" s="71">
        <f t="shared" si="11"/>
        <v>426.53599999757716</v>
      </c>
      <c r="AV37" s="253">
        <v>3415.36148</v>
      </c>
      <c r="AW37" s="253">
        <v>1377.2606499999999</v>
      </c>
      <c r="AX37" s="71">
        <f t="shared" si="24"/>
        <v>144.70500000006723</v>
      </c>
      <c r="AY37" s="71">
        <f t="shared" si="12"/>
        <v>67.155000000025211</v>
      </c>
      <c r="AZ37" s="187">
        <v>0</v>
      </c>
      <c r="BA37" s="96">
        <v>0</v>
      </c>
      <c r="BB37" s="70">
        <f>(AZ37-AZ36)*BB$6</f>
        <v>0</v>
      </c>
      <c r="BC37" s="71">
        <f>(BA37-BA36)*BB$6</f>
        <v>0</v>
      </c>
      <c r="BD37" s="104">
        <f t="shared" si="29"/>
        <v>7502.9129999994384</v>
      </c>
      <c r="BE37" s="103">
        <f t="shared" si="29"/>
        <v>2378.8709999955927</v>
      </c>
      <c r="BG37" s="23"/>
      <c r="BI37" s="23"/>
    </row>
    <row r="38" spans="1:62" s="22" customFormat="1" ht="18" customHeight="1" x14ac:dyDescent="0.2">
      <c r="A38" s="72" t="s">
        <v>26</v>
      </c>
      <c r="B38" s="252">
        <v>149.45258000000001</v>
      </c>
      <c r="C38" s="253">
        <v>8.0214999999999996</v>
      </c>
      <c r="D38" s="71">
        <f t="shared" si="14"/>
        <v>1.5180000001066674</v>
      </c>
      <c r="E38" s="71">
        <f t="shared" si="4"/>
        <v>0</v>
      </c>
      <c r="F38" s="263">
        <v>1021.40325</v>
      </c>
      <c r="G38" s="252">
        <v>16.5473</v>
      </c>
      <c r="H38" s="71">
        <f t="shared" si="15"/>
        <v>139.06200000005811</v>
      </c>
      <c r="I38" s="71">
        <f t="shared" si="5"/>
        <v>0</v>
      </c>
      <c r="J38" s="252">
        <v>3541.62563</v>
      </c>
      <c r="K38" s="253">
        <v>946.19925000000001</v>
      </c>
      <c r="L38" s="71">
        <f t="shared" si="16"/>
        <v>1101.7599999995582</v>
      </c>
      <c r="M38" s="71">
        <f t="shared" si="6"/>
        <v>369.60000000026412</v>
      </c>
      <c r="N38" s="263">
        <v>3819.9666999999999</v>
      </c>
      <c r="O38" s="252">
        <v>1098.25873</v>
      </c>
      <c r="P38" s="71">
        <f t="shared" si="17"/>
        <v>141.98800000067422</v>
      </c>
      <c r="Q38" s="71">
        <f t="shared" si="7"/>
        <v>91.299999999591819</v>
      </c>
      <c r="R38" s="252">
        <v>5425.0595999999996</v>
      </c>
      <c r="S38" s="253">
        <v>1409.7105799999999</v>
      </c>
      <c r="T38" s="71">
        <f t="shared" si="18"/>
        <v>1620.9599999972852</v>
      </c>
      <c r="U38" s="71">
        <f t="shared" si="8"/>
        <v>392.30399999996735</v>
      </c>
      <c r="V38" s="72" t="s">
        <v>26</v>
      </c>
      <c r="W38" s="252">
        <v>1462.0155299999999</v>
      </c>
      <c r="X38" s="253">
        <v>449.74990000000003</v>
      </c>
      <c r="Y38" s="71">
        <f t="shared" si="19"/>
        <v>160.86400000003778</v>
      </c>
      <c r="Z38" s="71">
        <f t="shared" si="9"/>
        <v>69.520000000056825</v>
      </c>
      <c r="AA38" s="263">
        <v>3671.9038</v>
      </c>
      <c r="AB38" s="252">
        <v>1145.9302</v>
      </c>
      <c r="AC38" s="71">
        <f t="shared" si="30"/>
        <v>616.90200000166442</v>
      </c>
      <c r="AD38" s="71">
        <f t="shared" si="30"/>
        <v>228.03000000053544</v>
      </c>
      <c r="AE38" s="252">
        <v>1568.1749299999999</v>
      </c>
      <c r="AF38" s="253">
        <v>916.82182999999998</v>
      </c>
      <c r="AG38" s="71">
        <f t="shared" si="10"/>
        <v>0</v>
      </c>
      <c r="AH38" s="71">
        <f t="shared" si="10"/>
        <v>0</v>
      </c>
      <c r="AI38" s="269">
        <v>6233.8615499999996</v>
      </c>
      <c r="AJ38" s="263">
        <v>1988.1448</v>
      </c>
      <c r="AK38" s="71">
        <f t="shared" si="31"/>
        <v>524.4799999964016</v>
      </c>
      <c r="AL38" s="71">
        <f t="shared" si="31"/>
        <v>223.74000000036176</v>
      </c>
      <c r="AM38" s="269">
        <v>8161.9591499999997</v>
      </c>
      <c r="AN38" s="263">
        <v>2216.7755299999999</v>
      </c>
      <c r="AO38" s="71">
        <f t="shared" si="32"/>
        <v>2039.7299999989627</v>
      </c>
      <c r="AP38" s="71">
        <f t="shared" si="32"/>
        <v>496.84800000013638</v>
      </c>
      <c r="AQ38" s="72" t="s">
        <v>26</v>
      </c>
      <c r="AR38" s="263">
        <v>7462.3238300000003</v>
      </c>
      <c r="AS38" s="253">
        <v>2234.2547300000001</v>
      </c>
      <c r="AT38" s="71">
        <f t="shared" si="23"/>
        <v>1316.7439999990165</v>
      </c>
      <c r="AU38" s="71">
        <f t="shared" si="11"/>
        <v>428.38400000291585</v>
      </c>
      <c r="AV38" s="253">
        <v>3415.4067799999998</v>
      </c>
      <c r="AW38" s="253">
        <v>1377.28088</v>
      </c>
      <c r="AX38" s="71">
        <f t="shared" si="24"/>
        <v>149.48999999924126</v>
      </c>
      <c r="AY38" s="71">
        <f t="shared" si="12"/>
        <v>66.759000000274682</v>
      </c>
      <c r="AZ38" s="187">
        <v>0</v>
      </c>
      <c r="BA38" s="96">
        <v>0</v>
      </c>
      <c r="BB38" s="70">
        <f>(AZ38-AZ37)*BB$6</f>
        <v>0</v>
      </c>
      <c r="BC38" s="71">
        <f>(BA38-BA37)*BB$6</f>
        <v>0</v>
      </c>
      <c r="BD38" s="104">
        <f t="shared" si="29"/>
        <v>7813.4979999930065</v>
      </c>
      <c r="BE38" s="103">
        <f t="shared" si="29"/>
        <v>2366.4850000041042</v>
      </c>
      <c r="BG38" s="23"/>
      <c r="BI38" s="23"/>
    </row>
    <row r="39" spans="1:62" s="22" customFormat="1" ht="18" customHeight="1" thickBot="1" x14ac:dyDescent="0.25">
      <c r="A39" s="75" t="s">
        <v>94</v>
      </c>
      <c r="B39" s="254">
        <v>149.45269999999999</v>
      </c>
      <c r="C39" s="255">
        <v>8.0214999999999996</v>
      </c>
      <c r="D39" s="74"/>
      <c r="E39" s="74"/>
      <c r="F39" s="264">
        <v>1021.41365</v>
      </c>
      <c r="G39" s="254">
        <v>16.5473</v>
      </c>
      <c r="H39" s="74"/>
      <c r="I39" s="74"/>
      <c r="J39" s="254">
        <v>3541.6919800000001</v>
      </c>
      <c r="K39" s="255">
        <v>946.22037999999998</v>
      </c>
      <c r="L39" s="74"/>
      <c r="M39" s="74"/>
      <c r="N39" s="264">
        <v>3819.9751000000001</v>
      </c>
      <c r="O39" s="254">
        <v>1098.2634499999999</v>
      </c>
      <c r="P39" s="74"/>
      <c r="Q39" s="74"/>
      <c r="R39" s="254">
        <v>5425.1500500000002</v>
      </c>
      <c r="S39" s="255">
        <v>1409.7324000000001</v>
      </c>
      <c r="T39" s="74"/>
      <c r="U39" s="74"/>
      <c r="V39" s="75" t="s">
        <v>94</v>
      </c>
      <c r="W39" s="254">
        <v>1462.02538</v>
      </c>
      <c r="X39" s="255">
        <v>449.75418000000002</v>
      </c>
      <c r="Y39" s="74"/>
      <c r="Z39" s="74"/>
      <c r="AA39" s="264">
        <v>3671.9526500000002</v>
      </c>
      <c r="AB39" s="254">
        <v>1145.9472800000001</v>
      </c>
      <c r="AC39" s="74"/>
      <c r="AD39" s="74"/>
      <c r="AE39" s="254">
        <v>1568.1749299999999</v>
      </c>
      <c r="AF39" s="255">
        <v>916.82182999999998</v>
      </c>
      <c r="AG39" s="74"/>
      <c r="AH39" s="74"/>
      <c r="AI39" s="270">
        <v>6233.9258799999998</v>
      </c>
      <c r="AJ39" s="264">
        <v>1988.1702299999999</v>
      </c>
      <c r="AK39" s="74"/>
      <c r="AL39" s="74"/>
      <c r="AM39" s="270">
        <v>8162.1156799999999</v>
      </c>
      <c r="AN39" s="264">
        <v>2216.8132300000002</v>
      </c>
      <c r="AO39" s="74"/>
      <c r="AP39" s="74"/>
      <c r="AQ39" s="75" t="s">
        <v>94</v>
      </c>
      <c r="AR39" s="264">
        <v>7462.4049999999997</v>
      </c>
      <c r="AS39" s="255">
        <v>2234.2788500000001</v>
      </c>
      <c r="AT39" s="74"/>
      <c r="AU39" s="74"/>
      <c r="AV39" s="255">
        <v>3415.4313299999999</v>
      </c>
      <c r="AW39" s="255">
        <v>1377.2905000000001</v>
      </c>
      <c r="AX39" s="74"/>
      <c r="AY39" s="74"/>
      <c r="AZ39" s="189">
        <v>0</v>
      </c>
      <c r="BA39" s="98">
        <v>0</v>
      </c>
      <c r="BB39" s="74"/>
      <c r="BC39" s="74"/>
      <c r="BD39" s="85"/>
      <c r="BE39" s="85"/>
      <c r="BG39" s="23"/>
      <c r="BI39" s="23"/>
    </row>
    <row r="40" spans="1:62" s="22" customFormat="1" ht="18" customHeight="1" thickBot="1" x14ac:dyDescent="0.25">
      <c r="A40" s="79" t="s">
        <v>27</v>
      </c>
      <c r="B40" s="256">
        <v>149.45283000000001</v>
      </c>
      <c r="C40" s="257">
        <v>8.0214999999999996</v>
      </c>
      <c r="D40" s="78">
        <f>(B40-B38)*D$6</f>
        <v>1.6499999999609827</v>
      </c>
      <c r="E40" s="78">
        <f>(C40-C38)*D$6</f>
        <v>0</v>
      </c>
      <c r="F40" s="265">
        <v>1021.42403</v>
      </c>
      <c r="G40" s="256">
        <v>16.5473</v>
      </c>
      <c r="H40" s="78">
        <f>(F40-F38)*H$6</f>
        <v>137.14800000038849</v>
      </c>
      <c r="I40" s="78">
        <f>(G40-G38)*H$6</f>
        <v>0</v>
      </c>
      <c r="J40" s="256">
        <v>3541.7567300000001</v>
      </c>
      <c r="K40" s="257">
        <v>946.24154999999996</v>
      </c>
      <c r="L40" s="78">
        <f>(J40-J38)*L$6</f>
        <v>1153.6800000005314</v>
      </c>
      <c r="M40" s="78">
        <f>(K40-K38)*L$6</f>
        <v>372.23999999960142</v>
      </c>
      <c r="N40" s="265">
        <v>3819.9835800000001</v>
      </c>
      <c r="O40" s="256">
        <v>1098.2678800000001</v>
      </c>
      <c r="P40" s="78">
        <f>(N40-N38)*P$6</f>
        <v>74.272000000564731</v>
      </c>
      <c r="Q40" s="78">
        <f>(O40-O38)*P$6</f>
        <v>40.260000000398577</v>
      </c>
      <c r="R40" s="256">
        <v>5425.2427799999996</v>
      </c>
      <c r="S40" s="257">
        <v>1409.75413</v>
      </c>
      <c r="T40" s="78">
        <f>(R40-R38)*T$6</f>
        <v>1611.9839999999385</v>
      </c>
      <c r="U40" s="78">
        <f>(S40-S38)*T$6</f>
        <v>383.24000000084197</v>
      </c>
      <c r="V40" s="79" t="s">
        <v>27</v>
      </c>
      <c r="W40" s="256">
        <v>1462.03558</v>
      </c>
      <c r="X40" s="257">
        <v>449.75790000000001</v>
      </c>
      <c r="Y40" s="78">
        <f>(W40-W38)*Y$6</f>
        <v>176.44000000072992</v>
      </c>
      <c r="Z40" s="78">
        <f>(X40-X38)*Y$6</f>
        <v>70.399999999835927</v>
      </c>
      <c r="AA40" s="265">
        <v>3672.00243</v>
      </c>
      <c r="AB40" s="256">
        <v>1145.96435</v>
      </c>
      <c r="AC40" s="78">
        <f>(AA40-AA38)*$AC$6</f>
        <v>650.9579999997186</v>
      </c>
      <c r="AD40" s="78">
        <f>(AB40-AB38)*$AC$6</f>
        <v>225.38999999969747</v>
      </c>
      <c r="AE40" s="256">
        <v>1568.1749299999999</v>
      </c>
      <c r="AF40" s="257">
        <v>916.82182999999998</v>
      </c>
      <c r="AG40" s="78">
        <f>(AE40-AE38)*$AG$6</f>
        <v>0</v>
      </c>
      <c r="AH40" s="78">
        <f>(AF40-AF38)*$AG$6</f>
        <v>0</v>
      </c>
      <c r="AI40" s="271">
        <v>6233.9942000000001</v>
      </c>
      <c r="AJ40" s="265">
        <v>1988.1957299999999</v>
      </c>
      <c r="AK40" s="78">
        <f>(AI40-AI38)*$AK$6</f>
        <v>583.66000000205531</v>
      </c>
      <c r="AL40" s="78">
        <f>(AJ40-AJ38)*$AK$6</f>
        <v>224.09199999947305</v>
      </c>
      <c r="AM40" s="271">
        <v>8162.2759999999998</v>
      </c>
      <c r="AN40" s="265">
        <v>2216.8510999999999</v>
      </c>
      <c r="AO40" s="78">
        <f>(AM40-AM38)*$AO$6</f>
        <v>2091.2100000010469</v>
      </c>
      <c r="AP40" s="78">
        <f>(AN40-AN38)*$AO$6</f>
        <v>498.76199999980599</v>
      </c>
      <c r="AQ40" s="79" t="s">
        <v>27</v>
      </c>
      <c r="AR40" s="265">
        <v>7462.48765</v>
      </c>
      <c r="AS40" s="257">
        <v>2234.3029499999998</v>
      </c>
      <c r="AT40" s="78">
        <f>(AR40-AR38)*AT$6</f>
        <v>1441.6159999978845</v>
      </c>
      <c r="AU40" s="78">
        <f>(AS40-AS38)*AT$6</f>
        <v>424.33599999712897</v>
      </c>
      <c r="AV40" s="257">
        <v>3415.4567499999998</v>
      </c>
      <c r="AW40" s="257">
        <v>1377.3004800000001</v>
      </c>
      <c r="AX40" s="78">
        <f>(AV40-AV38)*AX$6</f>
        <v>164.90100000009988</v>
      </c>
      <c r="AY40" s="78">
        <f>(AW40-AW38)*AX$6</f>
        <v>64.68000000027132</v>
      </c>
      <c r="AZ40" s="190">
        <v>0</v>
      </c>
      <c r="BA40" s="99">
        <v>0</v>
      </c>
      <c r="BB40" s="77">
        <f>(AZ40-AZ38)*BB$6</f>
        <v>0</v>
      </c>
      <c r="BC40" s="78">
        <f>(BA40-BA38)*BB$6</f>
        <v>0</v>
      </c>
      <c r="BD40" s="107">
        <f>BB40+D40+H40+L40+P40+T40+Y40+AC40+AG40+AK40+AO40+AT40+AX40</f>
        <v>8087.5190000029197</v>
      </c>
      <c r="BE40" s="108">
        <f>BC40+E40+I40+M40+Q40+U40+Z40+AD40+AH40+AL40+AP40+AU40+AY40</f>
        <v>2303.3999999970547</v>
      </c>
      <c r="BG40" s="23"/>
      <c r="BI40" s="23"/>
    </row>
    <row r="41" spans="1:62" s="22" customFormat="1" ht="18" customHeight="1" x14ac:dyDescent="0.2">
      <c r="A41" s="68" t="s">
        <v>95</v>
      </c>
      <c r="B41" s="258">
        <v>149.45294999999999</v>
      </c>
      <c r="C41" s="259">
        <v>8.0214999999999996</v>
      </c>
      <c r="D41" s="74"/>
      <c r="E41" s="74"/>
      <c r="F41" s="266">
        <v>1021.434</v>
      </c>
      <c r="G41" s="258">
        <v>16.5473</v>
      </c>
      <c r="H41" s="74"/>
      <c r="I41" s="74"/>
      <c r="J41" s="258">
        <v>3541.8177999999998</v>
      </c>
      <c r="K41" s="259">
        <v>946.26313000000005</v>
      </c>
      <c r="L41" s="67"/>
      <c r="M41" s="67"/>
      <c r="N41" s="266">
        <v>3819.9914800000001</v>
      </c>
      <c r="O41" s="258">
        <v>1098.2724000000001</v>
      </c>
      <c r="P41" s="67"/>
      <c r="Q41" s="67"/>
      <c r="R41" s="258">
        <v>5425.3314499999997</v>
      </c>
      <c r="S41" s="259">
        <v>1409.7754299999999</v>
      </c>
      <c r="T41" s="67"/>
      <c r="U41" s="67"/>
      <c r="V41" s="68" t="s">
        <v>95</v>
      </c>
      <c r="W41" s="258">
        <v>1462.0465799999999</v>
      </c>
      <c r="X41" s="259">
        <v>449.76190000000003</v>
      </c>
      <c r="Y41" s="67"/>
      <c r="Z41" s="67"/>
      <c r="AA41" s="266">
        <v>3672.0493799999999</v>
      </c>
      <c r="AB41" s="258">
        <v>1145.98135</v>
      </c>
      <c r="AC41" s="74"/>
      <c r="AD41" s="74"/>
      <c r="AE41" s="258">
        <v>1568.1749299999999</v>
      </c>
      <c r="AF41" s="259">
        <v>916.82182999999998</v>
      </c>
      <c r="AG41" s="74"/>
      <c r="AH41" s="74"/>
      <c r="AI41" s="272">
        <v>6234.0583500000002</v>
      </c>
      <c r="AJ41" s="266">
        <v>1988.2214300000001</v>
      </c>
      <c r="AK41" s="74"/>
      <c r="AL41" s="74"/>
      <c r="AM41" s="272">
        <v>8162.4318300000004</v>
      </c>
      <c r="AN41" s="266">
        <v>2216.8882800000001</v>
      </c>
      <c r="AO41" s="74"/>
      <c r="AP41" s="74"/>
      <c r="AQ41" s="68" t="s">
        <v>95</v>
      </c>
      <c r="AR41" s="266">
        <v>7462.5658999999996</v>
      </c>
      <c r="AS41" s="259">
        <v>2234.3265299999998</v>
      </c>
      <c r="AT41" s="74"/>
      <c r="AU41" s="74"/>
      <c r="AV41" s="259">
        <v>3415.48173</v>
      </c>
      <c r="AW41" s="259">
        <v>1377.3109999999999</v>
      </c>
      <c r="AX41" s="74"/>
      <c r="AY41" s="74"/>
      <c r="AZ41" s="191">
        <v>0</v>
      </c>
      <c r="BA41" s="100">
        <v>0</v>
      </c>
      <c r="BB41" s="74"/>
      <c r="BC41" s="74"/>
      <c r="BD41" s="84"/>
      <c r="BE41" s="84"/>
      <c r="BG41" s="23"/>
      <c r="BI41" s="23"/>
    </row>
    <row r="42" spans="1:62" s="24" customFormat="1" ht="18" customHeight="1" x14ac:dyDescent="0.2">
      <c r="A42" s="72" t="s">
        <v>28</v>
      </c>
      <c r="B42" s="252">
        <v>149.45308</v>
      </c>
      <c r="C42" s="253">
        <v>8.0214999999999996</v>
      </c>
      <c r="D42" s="71">
        <f>(B42-B40)*D$6</f>
        <v>1.6499999999609827</v>
      </c>
      <c r="E42" s="71">
        <f>(C42-C40)*D$6</f>
        <v>0</v>
      </c>
      <c r="F42" s="263">
        <v>1021.44338</v>
      </c>
      <c r="G42" s="252">
        <v>16.5473</v>
      </c>
      <c r="H42" s="71">
        <f>(F42-F40)*H$6</f>
        <v>127.71000000020649</v>
      </c>
      <c r="I42" s="71">
        <f>(G42-G40)*H$6</f>
        <v>0</v>
      </c>
      <c r="J42" s="252">
        <v>3541.8739</v>
      </c>
      <c r="K42" s="253">
        <v>946.28403000000003</v>
      </c>
      <c r="L42" s="71">
        <f>(J42-J40)*L$6</f>
        <v>1031.0959999998886</v>
      </c>
      <c r="M42" s="71">
        <f>(K42-K40)*L$6</f>
        <v>373.82400000060443</v>
      </c>
      <c r="N42" s="263">
        <v>3819.9992499999998</v>
      </c>
      <c r="O42" s="252">
        <v>1098.2771</v>
      </c>
      <c r="P42" s="71">
        <f>(N42-N40)*P$6</f>
        <v>68.947999998999876</v>
      </c>
      <c r="Q42" s="71">
        <f>(O42-O40)*P$6</f>
        <v>40.567999999620952</v>
      </c>
      <c r="R42" s="252">
        <v>5425.4108299999998</v>
      </c>
      <c r="S42" s="253">
        <v>1409.79665</v>
      </c>
      <c r="T42" s="71">
        <f>(R42-R40)*T$6</f>
        <v>1478.8400000019465</v>
      </c>
      <c r="U42" s="71">
        <f>(S42-S40)*T$6</f>
        <v>374.17599999971571</v>
      </c>
      <c r="V42" s="72" t="s">
        <v>28</v>
      </c>
      <c r="W42" s="252">
        <v>1462.05573</v>
      </c>
      <c r="X42" s="253">
        <v>449.76578000000001</v>
      </c>
      <c r="Y42" s="71">
        <f>(W42-W40)*Y$6</f>
        <v>177.32000000050903</v>
      </c>
      <c r="Z42" s="71">
        <f>(X42-X40)*Y$6</f>
        <v>69.34400000000096</v>
      </c>
      <c r="AA42" s="263">
        <v>3672.0921800000001</v>
      </c>
      <c r="AB42" s="252">
        <v>1145.9984300000001</v>
      </c>
      <c r="AC42" s="71">
        <f>(AA42-AA40)*$AC$6</f>
        <v>592.35000000062428</v>
      </c>
      <c r="AD42" s="71">
        <f>(AB42-AB40)*$AC$6</f>
        <v>224.9280000008639</v>
      </c>
      <c r="AE42" s="252">
        <v>1568.1749299999999</v>
      </c>
      <c r="AF42" s="253">
        <v>916.82182999999998</v>
      </c>
      <c r="AG42" s="71">
        <f>(AE42-AE40)*$AG$6</f>
        <v>0</v>
      </c>
      <c r="AH42" s="71">
        <f>(AF42-AF40)*$AG$6</f>
        <v>0</v>
      </c>
      <c r="AI42" s="269">
        <v>6234.1174799999999</v>
      </c>
      <c r="AJ42" s="263">
        <v>1988.24728</v>
      </c>
      <c r="AK42" s="71">
        <f>(AI42-AI40)*$AK$6</f>
        <v>542.43199999909848</v>
      </c>
      <c r="AL42" s="71">
        <f>(AJ42-AJ40)*$AK$6</f>
        <v>226.82000000058906</v>
      </c>
      <c r="AM42" s="269">
        <v>8162.5763800000004</v>
      </c>
      <c r="AN42" s="263">
        <v>2216.9252299999998</v>
      </c>
      <c r="AO42" s="71">
        <f>(AM42-AM40)*$AO$6</f>
        <v>1982.5080000038724</v>
      </c>
      <c r="AP42" s="71">
        <f>(AN42-AN40)*$AO$6</f>
        <v>489.25799999979063</v>
      </c>
      <c r="AQ42" s="72" t="s">
        <v>28</v>
      </c>
      <c r="AR42" s="263">
        <v>7462.6386300000004</v>
      </c>
      <c r="AS42" s="253">
        <v>2234.3505300000002</v>
      </c>
      <c r="AT42" s="71">
        <f>(AR42-AR40)*AT$6</f>
        <v>1328.6240000030375</v>
      </c>
      <c r="AU42" s="71">
        <f>(AS42-AS40)*AT$6</f>
        <v>418.70400000334485</v>
      </c>
      <c r="AV42" s="253">
        <v>3415.5045</v>
      </c>
      <c r="AW42" s="253">
        <v>1377.3219999999999</v>
      </c>
      <c r="AX42" s="71">
        <f>(AV42-AV40)*AX$6</f>
        <v>157.57500000058826</v>
      </c>
      <c r="AY42" s="71">
        <f>(AW42-AW40)*AX$6</f>
        <v>71.015999999281121</v>
      </c>
      <c r="AZ42" s="187">
        <v>0</v>
      </c>
      <c r="BA42" s="96">
        <v>0</v>
      </c>
      <c r="BB42" s="70">
        <f>(AZ42-AZ40)*BB$6</f>
        <v>0</v>
      </c>
      <c r="BC42" s="71">
        <f>(BA42-BA40)*BB$6</f>
        <v>0</v>
      </c>
      <c r="BD42" s="104">
        <f>BB42+D42+H42+L42+P42+T42+Y42+AC42+AG42+AK42+AO42+AT42+AX42</f>
        <v>7489.0530000087329</v>
      </c>
      <c r="BE42" s="103">
        <f>BC42+E42+I42+M42+Q42+U42+Z42+AD42+AH42+AL42+AP42+AU42+AY42</f>
        <v>2288.6380000038116</v>
      </c>
      <c r="BG42" s="111"/>
    </row>
    <row r="43" spans="1:62" ht="18" customHeight="1" thickBot="1" x14ac:dyDescent="0.25">
      <c r="A43" s="81" t="s">
        <v>29</v>
      </c>
      <c r="B43" s="260">
        <v>149.45332999999999</v>
      </c>
      <c r="C43" s="261">
        <v>8.0214999999999996</v>
      </c>
      <c r="D43" s="83">
        <f t="shared" si="14"/>
        <v>1.6499999999609827</v>
      </c>
      <c r="E43" s="83">
        <f t="shared" si="4"/>
        <v>0</v>
      </c>
      <c r="F43" s="267">
        <v>1021.4611</v>
      </c>
      <c r="G43" s="260">
        <v>16.5473</v>
      </c>
      <c r="H43" s="83">
        <f t="shared" si="15"/>
        <v>116.9519999996055</v>
      </c>
      <c r="I43" s="83">
        <f t="shared" si="5"/>
        <v>0</v>
      </c>
      <c r="J43" s="260">
        <v>3541.9730800000002</v>
      </c>
      <c r="K43" s="261">
        <v>946.32658000000004</v>
      </c>
      <c r="L43" s="83">
        <f t="shared" si="16"/>
        <v>872.78400000141119</v>
      </c>
      <c r="M43" s="83">
        <f t="shared" si="6"/>
        <v>374.44000000004962</v>
      </c>
      <c r="N43" s="267">
        <v>3820.0328</v>
      </c>
      <c r="O43" s="260">
        <v>1098.2999299999999</v>
      </c>
      <c r="P43" s="83">
        <f t="shared" si="17"/>
        <v>147.620000000461</v>
      </c>
      <c r="Q43" s="83">
        <f t="shared" si="7"/>
        <v>100.45199999949546</v>
      </c>
      <c r="R43" s="260">
        <v>5425.5496800000001</v>
      </c>
      <c r="S43" s="261">
        <v>1409.83878</v>
      </c>
      <c r="T43" s="83">
        <f t="shared" si="18"/>
        <v>1221.8800000024203</v>
      </c>
      <c r="U43" s="83">
        <f t="shared" si="8"/>
        <v>370.74400000037713</v>
      </c>
      <c r="V43" s="81" t="s">
        <v>29</v>
      </c>
      <c r="W43" s="260">
        <v>1462.0704000000001</v>
      </c>
      <c r="X43" s="261">
        <v>449.77345000000003</v>
      </c>
      <c r="Y43" s="83">
        <f t="shared" si="19"/>
        <v>129.09600000020873</v>
      </c>
      <c r="Z43" s="83">
        <f t="shared" si="9"/>
        <v>67.496000000164713</v>
      </c>
      <c r="AA43" s="267">
        <v>3672.1614300000001</v>
      </c>
      <c r="AB43" s="260">
        <v>1146.0325499999999</v>
      </c>
      <c r="AC43" s="83">
        <f>(AA43-AA42)*$AC$6</f>
        <v>457.05000000007203</v>
      </c>
      <c r="AD43" s="83">
        <f>(AB43-AB42)*$AC$6</f>
        <v>225.1919999986967</v>
      </c>
      <c r="AE43" s="260">
        <v>1568.1749299999999</v>
      </c>
      <c r="AF43" s="261">
        <v>916.82182999999998</v>
      </c>
      <c r="AG43" s="83">
        <f>(AE43-AE42)*$AG$6</f>
        <v>0</v>
      </c>
      <c r="AH43" s="83">
        <f>(AF43-AF42)*$AG$6</f>
        <v>0</v>
      </c>
      <c r="AI43" s="273">
        <v>6234.2176300000001</v>
      </c>
      <c r="AJ43" s="267">
        <v>1988.2979800000001</v>
      </c>
      <c r="AK43" s="83">
        <f>(AI43-AI42)*$AK$6</f>
        <v>440.66000000093482</v>
      </c>
      <c r="AL43" s="83">
        <f>(AJ43-AJ42)*$AK$6</f>
        <v>223.08000000002721</v>
      </c>
      <c r="AM43" s="273">
        <v>8162.8184300000003</v>
      </c>
      <c r="AN43" s="267">
        <v>2216.99935</v>
      </c>
      <c r="AO43" s="83">
        <f>(AM43-AM42)*$AO$6</f>
        <v>1597.5299999989147</v>
      </c>
      <c r="AP43" s="83">
        <f>(AN43-AN42)*$AO$6</f>
        <v>489.19200000145793</v>
      </c>
      <c r="AQ43" s="81" t="s">
        <v>29</v>
      </c>
      <c r="AR43" s="267">
        <v>7462.7567799999997</v>
      </c>
      <c r="AS43" s="261">
        <v>2234.3984799999998</v>
      </c>
      <c r="AT43" s="83">
        <f t="shared" si="23"/>
        <v>1039.7199999941222</v>
      </c>
      <c r="AU43" s="83">
        <f t="shared" si="11"/>
        <v>421.95999999712512</v>
      </c>
      <c r="AV43" s="261">
        <v>3415.5418</v>
      </c>
      <c r="AW43" s="261">
        <v>1377.3442299999999</v>
      </c>
      <c r="AX43" s="80">
        <f t="shared" si="24"/>
        <v>123.08999999986554</v>
      </c>
      <c r="AY43" s="80">
        <f t="shared" si="12"/>
        <v>73.359000000118613</v>
      </c>
      <c r="AZ43" s="192">
        <v>0</v>
      </c>
      <c r="BA43" s="101">
        <v>0</v>
      </c>
      <c r="BB43" s="82">
        <f>(AZ43-AZ42)*BB$6</f>
        <v>0</v>
      </c>
      <c r="BC43" s="83">
        <f>(BA43-BA42)*BB$6</f>
        <v>0</v>
      </c>
      <c r="BD43" s="105">
        <f>BB43+D43+H43+L43+P43+T43+Y43+AC43+AG43+AK43+AO43+AT43+AX43</f>
        <v>6148.0319999979765</v>
      </c>
      <c r="BE43" s="109">
        <f>BC43+E43+I43+M43+Q43+U43+Z43+AD43+AH43+AL43+AP43+AU43+AY43</f>
        <v>2345.9149999975125</v>
      </c>
    </row>
    <row r="44" spans="1:62" s="176" customFormat="1" ht="18" customHeight="1" thickBot="1" x14ac:dyDescent="0.25">
      <c r="A44" s="17"/>
      <c r="B44" s="211"/>
      <c r="C44" s="211" t="s">
        <v>107</v>
      </c>
      <c r="D44" s="195">
        <f>SUM(D12:D43)</f>
        <v>47.057999999930189</v>
      </c>
      <c r="E44" s="195">
        <f>SUM(E12:E43)</f>
        <v>0</v>
      </c>
      <c r="F44" s="211"/>
      <c r="G44" s="211" t="s">
        <v>107</v>
      </c>
      <c r="H44" s="195">
        <f>SUM(H12:H43)</f>
        <v>4531.6919999996571</v>
      </c>
      <c r="I44" s="195">
        <f>SUM(I12:I43)</f>
        <v>89.100000000003376</v>
      </c>
      <c r="J44" s="211"/>
      <c r="K44" s="211" t="s">
        <v>107</v>
      </c>
      <c r="L44" s="195">
        <f>SUM(L12:L43)</f>
        <v>21924.759999999878</v>
      </c>
      <c r="M44" s="195">
        <f>SUM(M12:M43)</f>
        <v>8767.264000000614</v>
      </c>
      <c r="N44" s="211"/>
      <c r="O44" s="211" t="s">
        <v>107</v>
      </c>
      <c r="P44" s="195">
        <f>SUM(P12:P43)</f>
        <v>5650.7000000006883</v>
      </c>
      <c r="Q44" s="195">
        <f>SUM(Q12:Q43)</f>
        <v>3184.4119999997019</v>
      </c>
      <c r="R44" s="211"/>
      <c r="S44" s="211" t="s">
        <v>107</v>
      </c>
      <c r="T44" s="195">
        <f>SUM(T12:T43)</f>
        <v>29797.240000000602</v>
      </c>
      <c r="U44" s="195">
        <f>SUM(U12:U43)</f>
        <v>9706.8399999994654</v>
      </c>
      <c r="V44" s="212"/>
      <c r="W44" s="211"/>
      <c r="X44" s="211" t="s">
        <v>107</v>
      </c>
      <c r="Y44" s="195">
        <f>SUM(Y12:Y43)</f>
        <v>3264.5360000014989</v>
      </c>
      <c r="Z44" s="195">
        <f>SUM(Z12:Z43)</f>
        <v>1768.976000000248</v>
      </c>
      <c r="AA44" s="17"/>
      <c r="AB44" s="211" t="s">
        <v>107</v>
      </c>
      <c r="AC44" s="195">
        <f>SUM(AC12:AC43)</f>
        <v>11383.217999999397</v>
      </c>
      <c r="AD44" s="195">
        <f>SUM(AD12:AD43)</f>
        <v>5362.5</v>
      </c>
      <c r="AE44" s="211"/>
      <c r="AF44" s="211" t="s">
        <v>107</v>
      </c>
      <c r="AG44" s="195">
        <f>SUM(AG12:AG43)</f>
        <v>0</v>
      </c>
      <c r="AH44" s="195">
        <f>SUM(AH12:AH43)</f>
        <v>0</v>
      </c>
      <c r="AI44" s="211"/>
      <c r="AJ44" s="211" t="s">
        <v>107</v>
      </c>
      <c r="AK44" s="195">
        <f>SUM(AK12:AK43)</f>
        <v>6468.6600000004546</v>
      </c>
      <c r="AL44" s="195">
        <f>SUM(AL12:AL43)</f>
        <v>2956.0519999999997</v>
      </c>
      <c r="AM44" s="211"/>
      <c r="AN44" s="211" t="s">
        <v>107</v>
      </c>
      <c r="AO44" s="195">
        <f>SUM(AO12:AO43)</f>
        <v>37982.010000001719</v>
      </c>
      <c r="AP44" s="195">
        <f>SUM(AP12:AP43)</f>
        <v>11414.699999999448</v>
      </c>
      <c r="AQ44" s="212"/>
      <c r="AR44" s="211"/>
      <c r="AS44" s="211" t="s">
        <v>107</v>
      </c>
      <c r="AT44" s="195">
        <f>SUM(AT12:AT43)</f>
        <v>27649.599999998463</v>
      </c>
      <c r="AU44" s="195">
        <f>SUM(AU12:AU43)</f>
        <v>11790.679999998611</v>
      </c>
      <c r="AV44" s="211"/>
      <c r="AW44" s="211" t="s">
        <v>107</v>
      </c>
      <c r="AX44" s="213">
        <f>SUM(AX12:AX43)</f>
        <v>3148.5959999995885</v>
      </c>
      <c r="AY44" s="195">
        <f>SUM(AY12:AY43)</f>
        <v>2096.3249999993877</v>
      </c>
      <c r="AZ44" s="211"/>
      <c r="BA44" s="211" t="s">
        <v>107</v>
      </c>
      <c r="BB44" s="195">
        <f>SUM(BB12:BB43)</f>
        <v>0</v>
      </c>
      <c r="BC44" s="195">
        <f>SUM(BC12:BC43)</f>
        <v>0</v>
      </c>
      <c r="BD44" s="214">
        <f>SUM(BD12:BD43)</f>
        <v>151848.07000000187</v>
      </c>
      <c r="BE44" s="27">
        <f>SUM(BE12:BE43)</f>
        <v>57136.84899999747</v>
      </c>
    </row>
    <row r="45" spans="1:62" ht="18" customHeight="1" x14ac:dyDescent="0.2">
      <c r="A45" s="9"/>
      <c r="B45" s="9"/>
      <c r="C45" s="31"/>
      <c r="D45" s="9" t="s">
        <v>108</v>
      </c>
      <c r="E45" s="31" t="s">
        <v>109</v>
      </c>
      <c r="F45" s="9"/>
      <c r="G45" s="31"/>
      <c r="H45" s="9" t="s">
        <v>108</v>
      </c>
      <c r="I45" s="31" t="s">
        <v>109</v>
      </c>
      <c r="J45" s="9"/>
      <c r="K45" s="31"/>
      <c r="L45" s="9" t="s">
        <v>108</v>
      </c>
      <c r="M45" s="31" t="s">
        <v>109</v>
      </c>
      <c r="N45" s="9"/>
      <c r="O45" s="31"/>
      <c r="P45" s="9" t="s">
        <v>108</v>
      </c>
      <c r="Q45" s="31" t="s">
        <v>109</v>
      </c>
      <c r="R45" s="9"/>
      <c r="S45" s="31"/>
      <c r="T45" s="9" t="s">
        <v>108</v>
      </c>
      <c r="U45" s="31" t="s">
        <v>109</v>
      </c>
      <c r="V45" s="31"/>
      <c r="W45" s="9"/>
      <c r="X45" s="31"/>
      <c r="Y45" s="9" t="s">
        <v>108</v>
      </c>
      <c r="Z45" s="31" t="s">
        <v>109</v>
      </c>
      <c r="AA45" s="9"/>
      <c r="AB45" s="31"/>
      <c r="AC45" s="9" t="s">
        <v>108</v>
      </c>
      <c r="AD45" s="31" t="s">
        <v>109</v>
      </c>
      <c r="AE45" s="9"/>
      <c r="AF45" s="31"/>
      <c r="AG45" s="9" t="s">
        <v>108</v>
      </c>
      <c r="AH45" s="31" t="s">
        <v>109</v>
      </c>
      <c r="AI45" s="9"/>
      <c r="AJ45" s="31"/>
      <c r="AK45" s="9" t="s">
        <v>108</v>
      </c>
      <c r="AL45" s="31" t="s">
        <v>109</v>
      </c>
      <c r="AM45" s="9"/>
      <c r="AN45" s="31"/>
      <c r="AO45" s="9" t="s">
        <v>108</v>
      </c>
      <c r="AP45" s="31" t="s">
        <v>109</v>
      </c>
      <c r="AQ45" s="31"/>
      <c r="AR45" s="9"/>
      <c r="AS45" s="31"/>
      <c r="AT45" s="9" t="s">
        <v>108</v>
      </c>
      <c r="AU45" s="31" t="s">
        <v>109</v>
      </c>
      <c r="AV45" s="9"/>
      <c r="AW45" s="31"/>
      <c r="AX45" s="9" t="s">
        <v>108</v>
      </c>
      <c r="AY45" s="31" t="s">
        <v>109</v>
      </c>
      <c r="AZ45" s="9"/>
      <c r="BA45" s="31"/>
      <c r="BB45" s="9" t="s">
        <v>108</v>
      </c>
      <c r="BC45" s="31" t="s">
        <v>109</v>
      </c>
      <c r="BD45" s="31" t="s">
        <v>108</v>
      </c>
      <c r="BE45" s="31" t="s">
        <v>109</v>
      </c>
      <c r="BI45" s="14"/>
      <c r="BJ45" s="14"/>
    </row>
    <row r="46" spans="1:62" ht="18" customHeight="1" x14ac:dyDescent="0.2">
      <c r="A46" s="9"/>
      <c r="B46" s="9"/>
      <c r="C46" s="31"/>
      <c r="D46" s="9"/>
      <c r="E46" s="31"/>
      <c r="F46" s="9"/>
      <c r="G46" s="31"/>
      <c r="H46" s="9"/>
      <c r="I46" s="31"/>
      <c r="J46" s="9"/>
      <c r="K46" s="31"/>
      <c r="L46" s="9"/>
      <c r="M46" s="31"/>
      <c r="N46" s="9"/>
      <c r="O46" s="31"/>
      <c r="P46" s="9"/>
      <c r="Q46" s="31"/>
      <c r="R46" s="9"/>
      <c r="S46" s="31"/>
      <c r="T46" s="9"/>
      <c r="U46" s="31"/>
      <c r="V46" s="31"/>
      <c r="W46" s="9"/>
      <c r="X46" s="31"/>
      <c r="Y46" s="9"/>
      <c r="Z46" s="31"/>
      <c r="AA46" s="9"/>
      <c r="AB46" s="9"/>
      <c r="AC46" s="31"/>
      <c r="AD46" s="9"/>
      <c r="AE46" s="31"/>
      <c r="AF46" s="9"/>
      <c r="AG46" s="31"/>
      <c r="AH46" s="9"/>
      <c r="AI46" s="31"/>
      <c r="AJ46" s="9"/>
      <c r="AK46" s="31"/>
      <c r="AL46" s="9"/>
      <c r="AM46" s="31"/>
      <c r="AN46" s="9"/>
      <c r="AO46" s="31"/>
      <c r="AP46" s="9"/>
      <c r="AQ46" s="9"/>
      <c r="AR46" s="31"/>
      <c r="AS46" s="9"/>
      <c r="AT46" s="31"/>
      <c r="AU46" s="9"/>
      <c r="AV46" s="9"/>
      <c r="AW46" s="9"/>
      <c r="AX46" s="31"/>
      <c r="AY46" s="9"/>
      <c r="AZ46" s="9"/>
      <c r="BA46" s="9"/>
      <c r="BB46" s="9"/>
      <c r="BC46" s="9"/>
      <c r="BD46" s="31"/>
      <c r="BI46" s="14"/>
      <c r="BJ46" s="14"/>
    </row>
    <row r="47" spans="1:62" s="9" customFormat="1" x14ac:dyDescent="0.2">
      <c r="D47" s="16"/>
      <c r="O47" s="17" t="s">
        <v>66</v>
      </c>
      <c r="P47" s="17"/>
      <c r="Q47" s="17"/>
      <c r="R47" s="17" t="s">
        <v>99</v>
      </c>
      <c r="AL47" s="17" t="s">
        <v>66</v>
      </c>
      <c r="AM47" s="17"/>
      <c r="AN47" s="17"/>
      <c r="AO47" s="17" t="s">
        <v>99</v>
      </c>
      <c r="BD47" s="17" t="s">
        <v>66</v>
      </c>
      <c r="BE47" s="17"/>
      <c r="BF47" s="17"/>
      <c r="BG47" s="17" t="s">
        <v>99</v>
      </c>
    </row>
    <row r="48" spans="1:62" ht="12.6" customHeight="1" x14ac:dyDescent="0.2">
      <c r="C48" s="8" t="s">
        <v>62</v>
      </c>
      <c r="D48" s="25">
        <f>COS(ATAN(E42/D42))</f>
        <v>1</v>
      </c>
      <c r="G48" s="8" t="s">
        <v>62</v>
      </c>
      <c r="H48" s="25">
        <f>COS(ATAN(I42/H42))</f>
        <v>1</v>
      </c>
      <c r="K48" s="8" t="s">
        <v>62</v>
      </c>
      <c r="L48" s="25">
        <f>COS(ATAN(M42/L42))</f>
        <v>0.94012096119069422</v>
      </c>
      <c r="O48" s="8" t="s">
        <v>62</v>
      </c>
      <c r="P48" s="25">
        <f>COS(ATAN(Q42/P42))</f>
        <v>0.86187765270960448</v>
      </c>
      <c r="S48" s="8" t="s">
        <v>62</v>
      </c>
      <c r="T48" s="25">
        <f>COS(ATAN(U42/T42))</f>
        <v>0.96944972238955018</v>
      </c>
      <c r="X48" s="8" t="s">
        <v>62</v>
      </c>
      <c r="Y48" s="25">
        <f>COS(ATAN(Z42/Y42))</f>
        <v>0.93131777153611772</v>
      </c>
      <c r="AC48" s="8" t="s">
        <v>62</v>
      </c>
      <c r="AD48" s="25">
        <f>COS(ATAN(AD42/AC42))</f>
        <v>0.93487002230941396</v>
      </c>
      <c r="AG48" s="8" t="s">
        <v>62</v>
      </c>
      <c r="AH48" s="25" t="e">
        <f>COS(ATAN(AH42/AG42))</f>
        <v>#DIV/0!</v>
      </c>
      <c r="AK48" s="8" t="s">
        <v>62</v>
      </c>
      <c r="AL48" s="25">
        <f>COS(ATAN(AL42/AK42))</f>
        <v>0.92258907882841446</v>
      </c>
      <c r="AO48" s="8" t="s">
        <v>62</v>
      </c>
      <c r="AP48" s="25">
        <f>COS(ATAN(AP42/AO42))</f>
        <v>0.97087194602043791</v>
      </c>
      <c r="AQ48" s="25"/>
      <c r="AX48" s="8" t="s">
        <v>62</v>
      </c>
      <c r="AY48" s="25">
        <f>COS(ATAN(BD44/AX44))</f>
        <v>2.073071691232797E-2</v>
      </c>
      <c r="AZ48" s="25"/>
      <c r="BA48" s="25"/>
      <c r="BB48" s="25"/>
      <c r="BC48" s="25"/>
      <c r="BH48" s="8" t="s">
        <v>62</v>
      </c>
      <c r="BI48" s="25" t="e">
        <f>COS(ATAN(#REF!/BE44))</f>
        <v>#REF!</v>
      </c>
    </row>
    <row r="49" spans="3:62" ht="12.6" customHeight="1" x14ac:dyDescent="0.2">
      <c r="C49" s="8" t="s">
        <v>114</v>
      </c>
      <c r="BI49" s="26"/>
      <c r="BJ49" s="102"/>
    </row>
    <row r="50" spans="3:62" ht="12.6" customHeight="1" x14ac:dyDescent="0.2"/>
    <row r="56" spans="3:62" x14ac:dyDescent="0.2">
      <c r="BD56" s="8">
        <v>153449.96000001195</v>
      </c>
      <c r="BE56" s="8">
        <v>63832.960000001658</v>
      </c>
    </row>
  </sheetData>
  <mergeCells count="38">
    <mergeCell ref="BB7:BC7"/>
    <mergeCell ref="V4:V10"/>
    <mergeCell ref="AA4:AD4"/>
    <mergeCell ref="AQ4:AQ10"/>
    <mergeCell ref="AV4:AY4"/>
    <mergeCell ref="B4:E4"/>
    <mergeCell ref="AM9:AN9"/>
    <mergeCell ref="AI4:AL4"/>
    <mergeCell ref="AV9:AW9"/>
    <mergeCell ref="BD9:BE9"/>
    <mergeCell ref="BD10:BE10"/>
    <mergeCell ref="AZ4:BC4"/>
    <mergeCell ref="A2:Z2"/>
    <mergeCell ref="J4:M4"/>
    <mergeCell ref="N4:Q4"/>
    <mergeCell ref="R4:U4"/>
    <mergeCell ref="W4:Z4"/>
    <mergeCell ref="AE4:AH4"/>
    <mergeCell ref="AR9:AS9"/>
    <mergeCell ref="A1:Z1"/>
    <mergeCell ref="AA2:AU2"/>
    <mergeCell ref="AA1:AU1"/>
    <mergeCell ref="W9:X9"/>
    <mergeCell ref="AR4:AU4"/>
    <mergeCell ref="F4:I4"/>
    <mergeCell ref="AE9:AF9"/>
    <mergeCell ref="AI9:AJ9"/>
    <mergeCell ref="A4:A10"/>
    <mergeCell ref="AW2:BJ2"/>
    <mergeCell ref="AW1:BJ1"/>
    <mergeCell ref="AM4:AP4"/>
    <mergeCell ref="AZ9:BA9"/>
    <mergeCell ref="B9:C9"/>
    <mergeCell ref="F9:G9"/>
    <mergeCell ref="J9:K9"/>
    <mergeCell ref="N9:O9"/>
    <mergeCell ref="R9:S9"/>
    <mergeCell ref="AA9:AB9"/>
  </mergeCells>
  <phoneticPr fontId="0" type="noConversion"/>
  <conditionalFormatting sqref="J44 L44:M44 BD44 AX44">
    <cfRule type="cellIs" dxfId="28" priority="66" operator="lessThan">
      <formula>0</formula>
    </cfRule>
  </conditionalFormatting>
  <conditionalFormatting sqref="AF44">
    <cfRule type="cellIs" dxfId="27" priority="55" operator="lessThan">
      <formula>0</formula>
    </cfRule>
  </conditionalFormatting>
  <conditionalFormatting sqref="K44">
    <cfRule type="cellIs" dxfId="26" priority="65" operator="lessThan">
      <formula>0</formula>
    </cfRule>
  </conditionalFormatting>
  <conditionalFormatting sqref="N44 P44:Q44">
    <cfRule type="cellIs" dxfId="25" priority="64" operator="lessThan">
      <formula>0</formula>
    </cfRule>
  </conditionalFormatting>
  <conditionalFormatting sqref="O44">
    <cfRule type="cellIs" dxfId="24" priority="63" operator="lessThan">
      <formula>0</formula>
    </cfRule>
  </conditionalFormatting>
  <conditionalFormatting sqref="R44 T44:V44">
    <cfRule type="cellIs" dxfId="23" priority="62" operator="lessThan">
      <formula>0</formula>
    </cfRule>
  </conditionalFormatting>
  <conditionalFormatting sqref="S44">
    <cfRule type="cellIs" dxfId="22" priority="61" operator="lessThan">
      <formula>0</formula>
    </cfRule>
  </conditionalFormatting>
  <conditionalFormatting sqref="W44 Y44:Z44">
    <cfRule type="cellIs" dxfId="21" priority="60" operator="lessThan">
      <formula>0</formula>
    </cfRule>
  </conditionalFormatting>
  <conditionalFormatting sqref="X44">
    <cfRule type="cellIs" dxfId="20" priority="59" operator="lessThan">
      <formula>0</formula>
    </cfRule>
  </conditionalFormatting>
  <conditionalFormatting sqref="AC44:AD44">
    <cfRule type="cellIs" dxfId="19" priority="58" operator="lessThan">
      <formula>0</formula>
    </cfRule>
  </conditionalFormatting>
  <conditionalFormatting sqref="AB44">
    <cfRule type="cellIs" dxfId="18" priority="57" operator="lessThan">
      <formula>0</formula>
    </cfRule>
  </conditionalFormatting>
  <conditionalFormatting sqref="AE44 AG44:AH44">
    <cfRule type="cellIs" dxfId="17" priority="56" operator="lessThan">
      <formula>0</formula>
    </cfRule>
  </conditionalFormatting>
  <conditionalFormatting sqref="BA44">
    <cfRule type="cellIs" dxfId="16" priority="43" operator="lessThan">
      <formula>0</formula>
    </cfRule>
  </conditionalFormatting>
  <conditionalFormatting sqref="B44 D44:E44">
    <cfRule type="cellIs" dxfId="15" priority="70" operator="lessThan">
      <formula>0</formula>
    </cfRule>
  </conditionalFormatting>
  <conditionalFormatting sqref="C44">
    <cfRule type="cellIs" dxfId="14" priority="69" operator="lessThan">
      <formula>0</formula>
    </cfRule>
  </conditionalFormatting>
  <conditionalFormatting sqref="F44 H44:I44">
    <cfRule type="cellIs" dxfId="13" priority="68" operator="lessThan">
      <formula>0</formula>
    </cfRule>
  </conditionalFormatting>
  <conditionalFormatting sqref="G44">
    <cfRule type="cellIs" dxfId="12" priority="67" operator="lessThan">
      <formula>0</formula>
    </cfRule>
  </conditionalFormatting>
  <conditionalFormatting sqref="AI44 AK44:AL44">
    <cfRule type="cellIs" dxfId="11" priority="54" operator="lessThan">
      <formula>0</formula>
    </cfRule>
  </conditionalFormatting>
  <conditionalFormatting sqref="AJ44">
    <cfRule type="cellIs" dxfId="10" priority="53" operator="lessThan">
      <formula>0</formula>
    </cfRule>
  </conditionalFormatting>
  <conditionalFormatting sqref="AM44 AO44:AQ44">
    <cfRule type="cellIs" dxfId="9" priority="52" operator="lessThan">
      <formula>0</formula>
    </cfRule>
  </conditionalFormatting>
  <conditionalFormatting sqref="AN44">
    <cfRule type="cellIs" dxfId="8" priority="51" operator="lessThan">
      <formula>0</formula>
    </cfRule>
  </conditionalFormatting>
  <conditionalFormatting sqref="AR44 AT44:AU44">
    <cfRule type="cellIs" dxfId="7" priority="50" operator="lessThan">
      <formula>0</formula>
    </cfRule>
  </conditionalFormatting>
  <conditionalFormatting sqref="AS44">
    <cfRule type="cellIs" dxfId="6" priority="49" operator="lessThan">
      <formula>0</formula>
    </cfRule>
  </conditionalFormatting>
  <conditionalFormatting sqref="AZ44 BB44:BC44">
    <cfRule type="cellIs" dxfId="5" priority="44" operator="lessThan">
      <formula>0</formula>
    </cfRule>
  </conditionalFormatting>
  <conditionalFormatting sqref="AV44">
    <cfRule type="cellIs" dxfId="4" priority="46" operator="lessThan">
      <formula>0</formula>
    </cfRule>
  </conditionalFormatting>
  <conditionalFormatting sqref="AW44">
    <cfRule type="cellIs" dxfId="3" priority="45" operator="lessThan">
      <formula>0</formula>
    </cfRule>
  </conditionalFormatting>
  <conditionalFormatting sqref="AZ35:AZ38 AZ27:AZ31 AZ42:AZ43">
    <cfRule type="cellIs" dxfId="2" priority="34" operator="lessThan">
      <formula>0</formula>
    </cfRule>
  </conditionalFormatting>
  <conditionalFormatting sqref="BA35:BA38 BA27:BA31 BA42:BA43">
    <cfRule type="cellIs" dxfId="1" priority="33" operator="lessThan">
      <formula>0</formula>
    </cfRule>
  </conditionalFormatting>
  <conditionalFormatting sqref="AY44">
    <cfRule type="cellIs" dxfId="0" priority="1" operator="lessThan">
      <formula>0</formula>
    </cfRule>
  </conditionalFormatting>
  <pageMargins left="0.70866141732283461" right="0.70866141732283461" top="0.74803149606299213" bottom="0.74803149606299213" header="0.31496062992125984" footer="0.31496062992125984"/>
  <pageSetup paperSize="8" scale="59" fitToWidth="0" pageOrder="overThenDown" orientation="landscape" r:id="rId1"/>
  <headerFooter alignWithMargins="0"/>
  <colBreaks count="2" manualBreakCount="2">
    <brk id="21" max="46" man="1"/>
    <brk id="42" max="4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topLeftCell="A10" zoomScale="70" zoomScaleNormal="100" zoomScaleSheetLayoutView="70" workbookViewId="0">
      <selection activeCell="J13" sqref="J13"/>
    </sheetView>
  </sheetViews>
  <sheetFormatPr defaultRowHeight="12.75" x14ac:dyDescent="0.2"/>
  <cols>
    <col min="1" max="1" width="6.5703125" style="16" customWidth="1"/>
    <col min="2" max="2" width="9.42578125" style="16" customWidth="1"/>
    <col min="3" max="3" width="9.5703125" style="16" customWidth="1"/>
    <col min="4" max="4" width="10" style="16" customWidth="1"/>
    <col min="5" max="5" width="8.7109375" style="16" customWidth="1"/>
    <col min="6" max="6" width="9.140625" style="16" customWidth="1"/>
    <col min="7" max="7" width="8.28515625" style="16" customWidth="1"/>
    <col min="8" max="8" width="11" style="16" customWidth="1"/>
    <col min="9" max="9" width="8.140625" style="16" customWidth="1"/>
    <col min="10" max="10" width="10.42578125" style="16" customWidth="1"/>
    <col min="11" max="11" width="10.85546875" style="16" customWidth="1"/>
    <col min="12" max="12" width="9" style="16" customWidth="1"/>
    <col min="13" max="13" width="14.7109375" style="16" customWidth="1"/>
    <col min="14" max="16384" width="9.140625" style="16"/>
  </cols>
  <sheetData>
    <row r="1" spans="1:13" ht="18" customHeight="1" x14ac:dyDescent="0.2">
      <c r="A1" s="323" t="s">
        <v>38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3" ht="18" customHeight="1" x14ac:dyDescent="0.2">
      <c r="A2" s="303" t="s">
        <v>138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3" ht="12" customHeight="1" x14ac:dyDescent="0.2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3" ht="18" customHeight="1" thickBot="1" x14ac:dyDescent="0.25">
      <c r="A4" s="33"/>
      <c r="B4" s="33"/>
      <c r="C4" s="177" t="s">
        <v>75</v>
      </c>
      <c r="D4" s="33"/>
      <c r="E4" s="33"/>
      <c r="F4" s="33"/>
      <c r="G4" s="33"/>
      <c r="H4" s="33"/>
      <c r="I4" s="33" t="s">
        <v>1</v>
      </c>
      <c r="J4" s="33"/>
    </row>
    <row r="5" spans="1:13" ht="18" customHeight="1" x14ac:dyDescent="0.2">
      <c r="A5" s="332" t="s">
        <v>74</v>
      </c>
      <c r="B5" s="333"/>
      <c r="C5" s="333"/>
      <c r="D5" s="333"/>
      <c r="E5" s="334"/>
      <c r="F5" s="332" t="s">
        <v>76</v>
      </c>
      <c r="G5" s="333"/>
      <c r="H5" s="333"/>
      <c r="I5" s="335"/>
      <c r="J5" s="202"/>
      <c r="K5" s="130"/>
      <c r="L5" s="34"/>
      <c r="M5" s="34"/>
    </row>
    <row r="6" spans="1:13" ht="18" customHeight="1" x14ac:dyDescent="0.2">
      <c r="A6" s="325" t="s">
        <v>35</v>
      </c>
      <c r="B6" s="326" t="s">
        <v>36</v>
      </c>
      <c r="C6" s="326"/>
      <c r="D6" s="326" t="s">
        <v>56</v>
      </c>
      <c r="E6" s="338"/>
      <c r="F6" s="325" t="s">
        <v>36</v>
      </c>
      <c r="G6" s="326"/>
      <c r="H6" s="326" t="s">
        <v>37</v>
      </c>
      <c r="I6" s="330"/>
      <c r="J6" s="329" t="s">
        <v>57</v>
      </c>
      <c r="K6" s="330"/>
      <c r="L6" s="34"/>
      <c r="M6" s="34"/>
    </row>
    <row r="7" spans="1:13" ht="18" customHeight="1" x14ac:dyDescent="0.2">
      <c r="A7" s="325"/>
      <c r="B7" s="326" t="s">
        <v>32</v>
      </c>
      <c r="C7" s="326"/>
      <c r="D7" s="326" t="s">
        <v>59</v>
      </c>
      <c r="E7" s="338"/>
      <c r="F7" s="325" t="s">
        <v>32</v>
      </c>
      <c r="G7" s="326"/>
      <c r="H7" s="326" t="s">
        <v>2</v>
      </c>
      <c r="I7" s="330"/>
      <c r="J7" s="203"/>
      <c r="K7" s="200"/>
      <c r="L7" s="34"/>
      <c r="M7" s="34"/>
    </row>
    <row r="8" spans="1:13" ht="18" customHeight="1" x14ac:dyDescent="0.2">
      <c r="A8" s="325"/>
      <c r="B8" s="326" t="s">
        <v>103</v>
      </c>
      <c r="C8" s="326"/>
      <c r="D8" s="326" t="s">
        <v>47</v>
      </c>
      <c r="E8" s="338"/>
      <c r="F8" s="325" t="s">
        <v>103</v>
      </c>
      <c r="G8" s="326"/>
      <c r="H8" s="326" t="s">
        <v>43</v>
      </c>
      <c r="I8" s="330"/>
      <c r="J8" s="329" t="s">
        <v>3</v>
      </c>
      <c r="K8" s="330"/>
      <c r="L8" s="327"/>
      <c r="M8" s="328"/>
    </row>
    <row r="9" spans="1:13" ht="18" customHeight="1" x14ac:dyDescent="0.2">
      <c r="A9" s="325"/>
      <c r="B9" s="326" t="s">
        <v>102</v>
      </c>
      <c r="C9" s="326"/>
      <c r="D9" s="199"/>
      <c r="E9" s="196"/>
      <c r="F9" s="325" t="s">
        <v>102</v>
      </c>
      <c r="G9" s="326"/>
      <c r="H9" s="199"/>
      <c r="I9" s="200"/>
      <c r="J9" s="336" t="s">
        <v>0</v>
      </c>
      <c r="K9" s="337"/>
      <c r="L9" s="327"/>
      <c r="M9" s="328"/>
    </row>
    <row r="10" spans="1:13" ht="18" customHeight="1" x14ac:dyDescent="0.2">
      <c r="A10" s="325"/>
      <c r="B10" s="324" t="s">
        <v>97</v>
      </c>
      <c r="C10" s="324"/>
      <c r="D10" s="199" t="s">
        <v>30</v>
      </c>
      <c r="E10" s="196" t="s">
        <v>31</v>
      </c>
      <c r="F10" s="325" t="s">
        <v>98</v>
      </c>
      <c r="G10" s="326"/>
      <c r="H10" s="199" t="s">
        <v>30</v>
      </c>
      <c r="I10" s="200" t="s">
        <v>31</v>
      </c>
      <c r="J10" s="204" t="s">
        <v>30</v>
      </c>
      <c r="K10" s="201" t="s">
        <v>31</v>
      </c>
      <c r="L10" s="34"/>
      <c r="M10" s="34"/>
    </row>
    <row r="11" spans="1:13" ht="18" customHeight="1" thickBot="1" x14ac:dyDescent="0.25">
      <c r="A11" s="331"/>
      <c r="B11" s="206" t="s">
        <v>30</v>
      </c>
      <c r="C11" s="206" t="s">
        <v>31</v>
      </c>
      <c r="D11" s="206" t="s">
        <v>70</v>
      </c>
      <c r="E11" s="219" t="s">
        <v>71</v>
      </c>
      <c r="F11" s="210" t="s">
        <v>30</v>
      </c>
      <c r="G11" s="206" t="s">
        <v>31</v>
      </c>
      <c r="H11" s="206" t="s">
        <v>70</v>
      </c>
      <c r="I11" s="220" t="s">
        <v>71</v>
      </c>
      <c r="J11" s="221" t="s">
        <v>70</v>
      </c>
      <c r="K11" s="222" t="s">
        <v>71</v>
      </c>
      <c r="L11" s="34"/>
      <c r="M11" s="34"/>
    </row>
    <row r="12" spans="1:13" ht="18" customHeight="1" thickBot="1" x14ac:dyDescent="0.25">
      <c r="A12" s="227" t="s">
        <v>5</v>
      </c>
      <c r="B12" s="242">
        <v>31956.74</v>
      </c>
      <c r="C12" s="281">
        <v>9370.39</v>
      </c>
      <c r="D12" s="228"/>
      <c r="E12" s="229"/>
      <c r="F12" s="288">
        <v>18989.6103</v>
      </c>
      <c r="G12" s="236">
        <v>6268.6256999999996</v>
      </c>
      <c r="H12" s="228"/>
      <c r="I12" s="230"/>
      <c r="J12" s="230"/>
      <c r="K12" s="230"/>
      <c r="L12" s="34"/>
      <c r="M12" s="34"/>
    </row>
    <row r="13" spans="1:13" ht="18" customHeight="1" x14ac:dyDescent="0.2">
      <c r="A13" s="68" t="s">
        <v>6</v>
      </c>
      <c r="B13" s="234">
        <v>31956.9</v>
      </c>
      <c r="C13" s="234">
        <v>9370.4699999999993</v>
      </c>
      <c r="D13" s="223">
        <f>(B13-B12)*D$7</f>
        <v>479.99999999956344</v>
      </c>
      <c r="E13" s="224">
        <f>(C13-C12)*D$7</f>
        <v>239.99999999978172</v>
      </c>
      <c r="F13" s="289">
        <v>18989.7274</v>
      </c>
      <c r="G13" s="234">
        <v>6268.6733999999997</v>
      </c>
      <c r="H13" s="223">
        <f>(F13-F12)*H$7</f>
        <v>702.59999999689171</v>
      </c>
      <c r="I13" s="225">
        <f>(G13-G12)*H$7</f>
        <v>286.20000000046275</v>
      </c>
      <c r="J13" s="226">
        <f>D13+H13</f>
        <v>1182.5999999964552</v>
      </c>
      <c r="K13" s="226">
        <f>E13+I13</f>
        <v>526.20000000024447</v>
      </c>
      <c r="L13" s="34"/>
      <c r="M13" s="34"/>
    </row>
    <row r="14" spans="1:13" ht="18" customHeight="1" x14ac:dyDescent="0.2">
      <c r="A14" s="72" t="s">
        <v>7</v>
      </c>
      <c r="B14" s="235">
        <v>31957.03</v>
      </c>
      <c r="C14" s="235">
        <v>9370.5499999999993</v>
      </c>
      <c r="D14" s="70">
        <f>(B14-B13)*D$7</f>
        <v>389.99999999214197</v>
      </c>
      <c r="E14" s="207">
        <f>(C14-C13)*D$7</f>
        <v>239.99999999978172</v>
      </c>
      <c r="F14" s="290">
        <v>18989.8302</v>
      </c>
      <c r="G14" s="235">
        <v>6268.7218999999996</v>
      </c>
      <c r="H14" s="70">
        <f>(F14-F13)*H$7</f>
        <v>616.80000000342261</v>
      </c>
      <c r="I14" s="71">
        <f>(G14-G13)*H$7</f>
        <v>290.99999999925785</v>
      </c>
      <c r="J14" s="178">
        <f>D14+H14</f>
        <v>1006.7999999955646</v>
      </c>
      <c r="K14" s="178">
        <f t="shared" ref="K14:K41" si="0">E14+I14</f>
        <v>530.99999999903957</v>
      </c>
      <c r="L14" s="34"/>
      <c r="M14" s="34"/>
    </row>
    <row r="15" spans="1:13" ht="18" customHeight="1" x14ac:dyDescent="0.2">
      <c r="A15" s="72" t="s">
        <v>8</v>
      </c>
      <c r="B15" s="235">
        <v>31957.15</v>
      </c>
      <c r="C15" s="235">
        <v>9370.6299999999992</v>
      </c>
      <c r="D15" s="70">
        <f>(B15-B14)*D$7</f>
        <v>360.00000000785803</v>
      </c>
      <c r="E15" s="207">
        <f>(C15-C14)*D$7</f>
        <v>239.99999999978172</v>
      </c>
      <c r="F15" s="290">
        <v>18989.9231</v>
      </c>
      <c r="G15" s="235">
        <v>6268.7692999999999</v>
      </c>
      <c r="H15" s="70">
        <f>(F15-F14)*H$7</f>
        <v>557.3999999978696</v>
      </c>
      <c r="I15" s="71">
        <f>(G15-G14)*H$7</f>
        <v>284.40000000227883</v>
      </c>
      <c r="J15" s="178">
        <f>D15+H15</f>
        <v>917.40000000572763</v>
      </c>
      <c r="K15" s="178">
        <f t="shared" si="0"/>
        <v>524.40000000206055</v>
      </c>
      <c r="L15" s="34"/>
      <c r="M15" s="34"/>
    </row>
    <row r="16" spans="1:13" ht="18" customHeight="1" thickBot="1" x14ac:dyDescent="0.25">
      <c r="A16" s="75" t="s">
        <v>63</v>
      </c>
      <c r="B16" s="284">
        <v>31957.21</v>
      </c>
      <c r="C16" s="284">
        <v>9370.67</v>
      </c>
      <c r="D16" s="73"/>
      <c r="E16" s="76"/>
      <c r="F16" s="290">
        <v>18989.969000000001</v>
      </c>
      <c r="G16" s="235">
        <v>6268.7928000000002</v>
      </c>
      <c r="H16" s="73"/>
      <c r="I16" s="74"/>
      <c r="J16" s="74"/>
      <c r="K16" s="74"/>
      <c r="L16" s="34"/>
      <c r="M16" s="34"/>
    </row>
    <row r="17" spans="1:13" ht="18" customHeight="1" thickBot="1" x14ac:dyDescent="0.25">
      <c r="A17" s="79" t="s">
        <v>9</v>
      </c>
      <c r="B17" s="242">
        <v>31957.26</v>
      </c>
      <c r="C17" s="281">
        <v>9370.7099999999991</v>
      </c>
      <c r="D17" s="77">
        <f>(B17-B15)*D$7</f>
        <v>329.99999999083229</v>
      </c>
      <c r="E17" s="208">
        <f>(C17-C15)*D$7</f>
        <v>239.99999999978172</v>
      </c>
      <c r="F17" s="288">
        <v>18990.0131</v>
      </c>
      <c r="G17" s="236">
        <v>6268.8162000000002</v>
      </c>
      <c r="H17" s="77">
        <f>(F17-F15)*H$7</f>
        <v>540.00000000087311</v>
      </c>
      <c r="I17" s="78">
        <f>(G17-G15)*H$7</f>
        <v>281.40000000166765</v>
      </c>
      <c r="J17" s="35">
        <f>D17+H17</f>
        <v>869.99999999170541</v>
      </c>
      <c r="K17" s="35">
        <f t="shared" si="0"/>
        <v>521.40000000144937</v>
      </c>
      <c r="L17" s="34"/>
      <c r="M17" s="34"/>
    </row>
    <row r="18" spans="1:13" ht="18" customHeight="1" x14ac:dyDescent="0.2">
      <c r="A18" s="68" t="s">
        <v>64</v>
      </c>
      <c r="B18" s="234">
        <v>31957.32</v>
      </c>
      <c r="C18" s="234">
        <v>9370.75</v>
      </c>
      <c r="D18" s="66"/>
      <c r="E18" s="69"/>
      <c r="F18" s="289">
        <v>18990.057000000001</v>
      </c>
      <c r="G18" s="234">
        <v>6268.8388999999997</v>
      </c>
      <c r="H18" s="66"/>
      <c r="I18" s="67"/>
      <c r="J18" s="67"/>
      <c r="K18" s="67"/>
      <c r="L18" s="34"/>
      <c r="M18" s="34"/>
    </row>
    <row r="19" spans="1:13" ht="18" customHeight="1" x14ac:dyDescent="0.2">
      <c r="A19" s="72" t="s">
        <v>10</v>
      </c>
      <c r="B19" s="235">
        <v>31957.38</v>
      </c>
      <c r="C19" s="235">
        <v>9370.7900000000009</v>
      </c>
      <c r="D19" s="70">
        <f>(B19-B17)*D$7</f>
        <v>360.00000000785803</v>
      </c>
      <c r="E19" s="207">
        <f>(C19-C17)*D$7</f>
        <v>240.00000000523869</v>
      </c>
      <c r="F19" s="290">
        <v>18990.1014</v>
      </c>
      <c r="G19" s="235">
        <v>6268.8618999999999</v>
      </c>
      <c r="H19" s="70">
        <f>(F19-F17)*H$7</f>
        <v>529.79999999661231</v>
      </c>
      <c r="I19" s="71">
        <f>(G19-G17)*H$7</f>
        <v>274.19999999801803</v>
      </c>
      <c r="J19" s="178">
        <f t="shared" ref="J19:J24" si="1">D19+H19</f>
        <v>889.80000000447035</v>
      </c>
      <c r="K19" s="178">
        <f t="shared" si="0"/>
        <v>514.20000000325672</v>
      </c>
      <c r="L19" s="34"/>
      <c r="M19" s="34"/>
    </row>
    <row r="20" spans="1:13" ht="18" customHeight="1" x14ac:dyDescent="0.2">
      <c r="A20" s="72" t="s">
        <v>11</v>
      </c>
      <c r="B20" s="235">
        <v>31957.5</v>
      </c>
      <c r="C20" s="235">
        <v>9370.86</v>
      </c>
      <c r="D20" s="70">
        <f>(B20-B19)*D$7</f>
        <v>359.9999999969441</v>
      </c>
      <c r="E20" s="207">
        <f>(C20-C19)*D$7</f>
        <v>209.99999999912689</v>
      </c>
      <c r="F20" s="290">
        <v>18990.191300000002</v>
      </c>
      <c r="G20" s="235">
        <v>6268.9080999999996</v>
      </c>
      <c r="H20" s="70">
        <f>(F20-F19)*H$7</f>
        <v>539.40000001603039</v>
      </c>
      <c r="I20" s="71">
        <f>(G20-G19)*H$7</f>
        <v>277.19999999862921</v>
      </c>
      <c r="J20" s="178">
        <f t="shared" si="1"/>
        <v>899.40000001297449</v>
      </c>
      <c r="K20" s="178">
        <f t="shared" si="0"/>
        <v>487.19999999775609</v>
      </c>
      <c r="L20" s="34"/>
      <c r="M20" s="34"/>
    </row>
    <row r="21" spans="1:13" ht="18" customHeight="1" x14ac:dyDescent="0.2">
      <c r="A21" s="72" t="s">
        <v>12</v>
      </c>
      <c r="B21" s="235">
        <v>31957.66</v>
      </c>
      <c r="C21" s="235">
        <v>9370.94</v>
      </c>
      <c r="D21" s="70">
        <f>(B21-B20)*D$7</f>
        <v>479.99999999956344</v>
      </c>
      <c r="E21" s="207">
        <f>(C21-C20)*D$7</f>
        <v>239.99999999978172</v>
      </c>
      <c r="F21" s="290">
        <v>18990.292800000003</v>
      </c>
      <c r="G21" s="235">
        <v>6268.9526999999998</v>
      </c>
      <c r="H21" s="70">
        <f>(F21-F20)*H$7</f>
        <v>609.00000000401633</v>
      </c>
      <c r="I21" s="71">
        <f>(G21-G20)*H$7</f>
        <v>267.60000000103901</v>
      </c>
      <c r="J21" s="178">
        <f t="shared" si="1"/>
        <v>1089.0000000035798</v>
      </c>
      <c r="K21" s="178">
        <f t="shared" si="0"/>
        <v>507.60000000082073</v>
      </c>
      <c r="L21" s="34"/>
      <c r="M21" s="34"/>
    </row>
    <row r="22" spans="1:13" ht="18" customHeight="1" x14ac:dyDescent="0.2">
      <c r="A22" s="72" t="s">
        <v>13</v>
      </c>
      <c r="B22" s="235">
        <v>31957.85</v>
      </c>
      <c r="C22" s="235">
        <v>9371.01</v>
      </c>
      <c r="D22" s="70">
        <f>(B22-B21)*D$7</f>
        <v>569.99999999607098</v>
      </c>
      <c r="E22" s="207">
        <f>(C22-C21)*D$7</f>
        <v>209.99999999912689</v>
      </c>
      <c r="F22" s="290">
        <v>18990.405400000003</v>
      </c>
      <c r="G22" s="235">
        <v>6268.9983000000002</v>
      </c>
      <c r="H22" s="70">
        <f>(F22-F21)*H$7</f>
        <v>675.60000000230502</v>
      </c>
      <c r="I22" s="71">
        <f>(G22-G21)*H$7</f>
        <v>273.60000000226137</v>
      </c>
      <c r="J22" s="178">
        <f t="shared" si="1"/>
        <v>1245.599999998376</v>
      </c>
      <c r="K22" s="178">
        <f t="shared" si="0"/>
        <v>483.60000000138825</v>
      </c>
      <c r="L22" s="34"/>
      <c r="M22" s="34"/>
    </row>
    <row r="23" spans="1:13" ht="18" customHeight="1" x14ac:dyDescent="0.2">
      <c r="A23" s="72" t="s">
        <v>14</v>
      </c>
      <c r="B23" s="235">
        <v>31958.04</v>
      </c>
      <c r="C23" s="235">
        <v>9371.09</v>
      </c>
      <c r="D23" s="70">
        <f>(B23-B22)*D$7</f>
        <v>570.00000000698492</v>
      </c>
      <c r="E23" s="207">
        <f>(C23-C22)*D$7</f>
        <v>239.99999999978172</v>
      </c>
      <c r="F23" s="290">
        <v>18990.532900000006</v>
      </c>
      <c r="G23" s="235">
        <v>6269.0405000000001</v>
      </c>
      <c r="H23" s="70">
        <f>(F23-F22)*H$7</f>
        <v>765.00000001396984</v>
      </c>
      <c r="I23" s="71">
        <f>(G23-G22)*H$7</f>
        <v>253.19999999919673</v>
      </c>
      <c r="J23" s="178">
        <f t="shared" si="1"/>
        <v>1335.0000000209548</v>
      </c>
      <c r="K23" s="178">
        <f t="shared" si="0"/>
        <v>493.19999999897846</v>
      </c>
      <c r="L23" s="34"/>
      <c r="M23" s="34"/>
    </row>
    <row r="24" spans="1:13" ht="18" customHeight="1" x14ac:dyDescent="0.2">
      <c r="A24" s="72" t="s">
        <v>15</v>
      </c>
      <c r="B24" s="235">
        <v>31958.23</v>
      </c>
      <c r="C24" s="235">
        <v>9371.17</v>
      </c>
      <c r="D24" s="70">
        <f>(B24-B23)*D$7</f>
        <v>569.99999999607098</v>
      </c>
      <c r="E24" s="207">
        <f>(C24-C23)*D$7</f>
        <v>239.99999999978172</v>
      </c>
      <c r="F24" s="290">
        <v>18990.675100000004</v>
      </c>
      <c r="G24" s="235">
        <v>6269.0902999999998</v>
      </c>
      <c r="H24" s="70">
        <f>(F24-F23)*H$7</f>
        <v>853.19999999046559</v>
      </c>
      <c r="I24" s="71">
        <f>(G24-G23)*H$7</f>
        <v>298.79999999866413</v>
      </c>
      <c r="J24" s="178">
        <f t="shared" si="1"/>
        <v>1423.1999999865366</v>
      </c>
      <c r="K24" s="178">
        <f t="shared" si="0"/>
        <v>538.79999999844586</v>
      </c>
      <c r="L24" s="34"/>
      <c r="M24" s="34"/>
    </row>
    <row r="25" spans="1:13" s="179" customFormat="1" ht="18" customHeight="1" thickBot="1" x14ac:dyDescent="0.25">
      <c r="A25" s="75" t="s">
        <v>65</v>
      </c>
      <c r="B25" s="284">
        <v>31958.33</v>
      </c>
      <c r="C25" s="284">
        <v>9371.2000000000007</v>
      </c>
      <c r="D25" s="73"/>
      <c r="E25" s="76"/>
      <c r="F25" s="290">
        <v>18990.748700000004</v>
      </c>
      <c r="G25" s="235">
        <v>6269.1156000000001</v>
      </c>
      <c r="H25" s="73"/>
      <c r="I25" s="74"/>
      <c r="J25" s="74"/>
      <c r="K25" s="74"/>
      <c r="L25" s="13"/>
      <c r="M25" s="13"/>
    </row>
    <row r="26" spans="1:13" s="179" customFormat="1" ht="18" customHeight="1" thickBot="1" x14ac:dyDescent="0.25">
      <c r="A26" s="79" t="s">
        <v>16</v>
      </c>
      <c r="B26" s="242">
        <v>31958.42</v>
      </c>
      <c r="C26" s="281">
        <v>9371.24</v>
      </c>
      <c r="D26" s="77">
        <f>(B26-B24)*D$7</f>
        <v>569.99999999607098</v>
      </c>
      <c r="E26" s="208">
        <f>(C26-C24)*D$7</f>
        <v>209.99999999912689</v>
      </c>
      <c r="F26" s="288">
        <v>18990.825800000002</v>
      </c>
      <c r="G26" s="236">
        <v>6269.1394</v>
      </c>
      <c r="H26" s="77">
        <f>(F26-F24)*H$7</f>
        <v>904.19999998994172</v>
      </c>
      <c r="I26" s="78">
        <f>(G26-G24)*H$7</f>
        <v>294.60000000108266</v>
      </c>
      <c r="J26" s="35">
        <f>D26+H26</f>
        <v>1474.1999999860127</v>
      </c>
      <c r="K26" s="35">
        <f t="shared" si="0"/>
        <v>504.60000000020955</v>
      </c>
      <c r="L26" s="13"/>
      <c r="M26" s="13"/>
    </row>
    <row r="27" spans="1:13" s="179" customFormat="1" ht="18" customHeight="1" x14ac:dyDescent="0.2">
      <c r="A27" s="68" t="s">
        <v>104</v>
      </c>
      <c r="B27" s="234">
        <v>31958.52</v>
      </c>
      <c r="C27" s="234">
        <v>9371.2800000000007</v>
      </c>
      <c r="D27" s="66"/>
      <c r="E27" s="69"/>
      <c r="F27" s="289">
        <v>18990.898800000003</v>
      </c>
      <c r="G27" s="234">
        <v>6269.1616000000004</v>
      </c>
      <c r="H27" s="66"/>
      <c r="I27" s="67"/>
      <c r="J27" s="67"/>
      <c r="K27" s="67"/>
      <c r="L27" s="13"/>
      <c r="M27" s="13"/>
    </row>
    <row r="28" spans="1:13" ht="18" customHeight="1" x14ac:dyDescent="0.2">
      <c r="A28" s="72" t="s">
        <v>17</v>
      </c>
      <c r="B28" s="235">
        <v>31958.61</v>
      </c>
      <c r="C28" s="235">
        <v>9371.32</v>
      </c>
      <c r="D28" s="70">
        <f>(B28-B26)*D$7</f>
        <v>570.00000000698492</v>
      </c>
      <c r="E28" s="207">
        <f>(C28-C26)*D$7</f>
        <v>239.99999999978172</v>
      </c>
      <c r="F28" s="290">
        <v>18990.973400000003</v>
      </c>
      <c r="G28" s="235">
        <v>6269.1846999999998</v>
      </c>
      <c r="H28" s="70">
        <f>(F28-F26)*H$7</f>
        <v>885.60000000143191</v>
      </c>
      <c r="I28" s="71">
        <f>(G28-G26)*H$7</f>
        <v>271.79999999862048</v>
      </c>
      <c r="J28" s="178">
        <f>D28+H28</f>
        <v>1455.6000000084168</v>
      </c>
      <c r="K28" s="178">
        <f t="shared" si="0"/>
        <v>511.7999999984022</v>
      </c>
      <c r="L28" s="34"/>
      <c r="M28" s="34"/>
    </row>
    <row r="29" spans="1:13" ht="18" customHeight="1" x14ac:dyDescent="0.2">
      <c r="A29" s="72" t="s">
        <v>18</v>
      </c>
      <c r="B29" s="235">
        <v>31958.799999999999</v>
      </c>
      <c r="C29" s="235">
        <v>9371.39</v>
      </c>
      <c r="D29" s="70">
        <f>(B29-B28)*D$7</f>
        <v>569.99999999607098</v>
      </c>
      <c r="E29" s="207">
        <f>(C29-C28)*D$7</f>
        <v>209.99999999912689</v>
      </c>
      <c r="F29" s="290">
        <v>18991.118900000005</v>
      </c>
      <c r="G29" s="235">
        <v>6269.2305999999999</v>
      </c>
      <c r="H29" s="70">
        <f>(F29-F28)*H$7</f>
        <v>873.00000001414446</v>
      </c>
      <c r="I29" s="71">
        <f>(G29-G28)*H$7</f>
        <v>275.40000000044529</v>
      </c>
      <c r="J29" s="178">
        <f>D29+H29</f>
        <v>1443.0000000102154</v>
      </c>
      <c r="K29" s="178">
        <f t="shared" si="0"/>
        <v>485.39999999957217</v>
      </c>
      <c r="L29" s="34"/>
      <c r="M29" s="34"/>
    </row>
    <row r="30" spans="1:13" ht="18" customHeight="1" x14ac:dyDescent="0.2">
      <c r="A30" s="72" t="s">
        <v>19</v>
      </c>
      <c r="B30" s="235">
        <v>31958.99</v>
      </c>
      <c r="C30" s="235">
        <v>9371.4699999999993</v>
      </c>
      <c r="D30" s="70">
        <f>(B30-B29)*D$7</f>
        <v>570.00000000698492</v>
      </c>
      <c r="E30" s="207">
        <f>(C30-C29)*D$7</f>
        <v>239.99999999978172</v>
      </c>
      <c r="F30" s="290">
        <v>18991.267300000007</v>
      </c>
      <c r="G30" s="235">
        <v>6269.2740000000003</v>
      </c>
      <c r="H30" s="70">
        <f>(F30-F29)*H$7</f>
        <v>890.40000001114095</v>
      </c>
      <c r="I30" s="71">
        <f>(G30-G29)*H$7</f>
        <v>260.40000000284635</v>
      </c>
      <c r="J30" s="178">
        <f>D30+H30</f>
        <v>1460.4000000181259</v>
      </c>
      <c r="K30" s="178">
        <f t="shared" si="0"/>
        <v>500.40000000262808</v>
      </c>
      <c r="L30" s="34"/>
      <c r="M30" s="34"/>
    </row>
    <row r="31" spans="1:13" ht="18" customHeight="1" x14ac:dyDescent="0.2">
      <c r="A31" s="72" t="s">
        <v>20</v>
      </c>
      <c r="B31" s="235">
        <v>31959.200000000001</v>
      </c>
      <c r="C31" s="235">
        <v>9371.5499999999993</v>
      </c>
      <c r="D31" s="70">
        <f>(B31-B30)*D$7</f>
        <v>629.99999999738066</v>
      </c>
      <c r="E31" s="207">
        <f>(C31-C30)*D$7</f>
        <v>239.99999999978172</v>
      </c>
      <c r="F31" s="290">
        <v>18991.413300000007</v>
      </c>
      <c r="G31" s="235">
        <v>6269.3211000000001</v>
      </c>
      <c r="H31" s="70">
        <f>(F31-F30)*H$7</f>
        <v>876.00000000384171</v>
      </c>
      <c r="I31" s="71">
        <f>(G31-G30)*H$7</f>
        <v>282.59999999863794</v>
      </c>
      <c r="J31" s="178">
        <f>D31+H31</f>
        <v>1506.0000000012224</v>
      </c>
      <c r="K31" s="178">
        <f t="shared" si="0"/>
        <v>522.59999999841966</v>
      </c>
      <c r="L31" s="34"/>
      <c r="M31" s="34"/>
    </row>
    <row r="32" spans="1:13" ht="18" customHeight="1" x14ac:dyDescent="0.2">
      <c r="A32" s="72" t="s">
        <v>21</v>
      </c>
      <c r="B32" s="235">
        <v>31959.4</v>
      </c>
      <c r="C32" s="235">
        <v>9371.6299999999992</v>
      </c>
      <c r="D32" s="70">
        <f>(B32-B31)*D$7</f>
        <v>600.00000000218279</v>
      </c>
      <c r="E32" s="207">
        <f>(C32-C31)*D$7</f>
        <v>239.99999999978172</v>
      </c>
      <c r="F32" s="290">
        <v>18991.556000000004</v>
      </c>
      <c r="G32" s="235">
        <v>6269.3684999999996</v>
      </c>
      <c r="H32" s="70">
        <f>(F32-F31)*H$7</f>
        <v>856.19999998016283</v>
      </c>
      <c r="I32" s="71">
        <f>(G32-G31)*H$7</f>
        <v>284.39999999682186</v>
      </c>
      <c r="J32" s="178">
        <f>D32+H32</f>
        <v>1456.1999999823456</v>
      </c>
      <c r="K32" s="178">
        <f t="shared" si="0"/>
        <v>524.39999999660358</v>
      </c>
      <c r="L32" s="34"/>
      <c r="M32" s="34"/>
    </row>
    <row r="33" spans="1:14" ht="18" customHeight="1" thickBot="1" x14ac:dyDescent="0.25">
      <c r="A33" s="75" t="s">
        <v>105</v>
      </c>
      <c r="B33" s="284">
        <v>31959.5</v>
      </c>
      <c r="C33" s="284">
        <v>9371.67</v>
      </c>
      <c r="D33" s="73"/>
      <c r="E33" s="76"/>
      <c r="F33" s="290">
        <v>18991.623400000004</v>
      </c>
      <c r="G33" s="235">
        <v>6269.3919999999998</v>
      </c>
      <c r="H33" s="73"/>
      <c r="I33" s="74"/>
      <c r="J33" s="74"/>
      <c r="K33" s="74"/>
      <c r="L33" s="34"/>
      <c r="M33" s="34"/>
    </row>
    <row r="34" spans="1:14" ht="18" customHeight="1" thickBot="1" x14ac:dyDescent="0.25">
      <c r="A34" s="79" t="s">
        <v>22</v>
      </c>
      <c r="B34" s="242">
        <v>31959.599999999999</v>
      </c>
      <c r="C34" s="281">
        <v>9371.7099999999991</v>
      </c>
      <c r="D34" s="77">
        <f>(B34-B32)*D$7</f>
        <v>599.99999999126885</v>
      </c>
      <c r="E34" s="208">
        <f>(C34-C32)*D$7</f>
        <v>239.99999999978172</v>
      </c>
      <c r="F34" s="288">
        <v>18991.691900000005</v>
      </c>
      <c r="G34" s="236">
        <v>6269.4151000000002</v>
      </c>
      <c r="H34" s="77">
        <f>(F34-F32)*H$7</f>
        <v>815.40000000677537</v>
      </c>
      <c r="I34" s="78">
        <f>(G34-G32)*H$7</f>
        <v>279.60000000348373</v>
      </c>
      <c r="J34" s="35">
        <f>D34+H34</f>
        <v>1415.3999999980442</v>
      </c>
      <c r="K34" s="35">
        <f t="shared" si="0"/>
        <v>519.60000000326545</v>
      </c>
      <c r="L34" s="34"/>
      <c r="M34" s="34"/>
    </row>
    <row r="35" spans="1:14" ht="18" customHeight="1" x14ac:dyDescent="0.2">
      <c r="A35" s="68" t="s">
        <v>106</v>
      </c>
      <c r="B35" s="234">
        <v>31959.69</v>
      </c>
      <c r="C35" s="234">
        <v>9371.74</v>
      </c>
      <c r="D35" s="66"/>
      <c r="E35" s="69"/>
      <c r="F35" s="289">
        <v>18991.761800000004</v>
      </c>
      <c r="G35" s="234">
        <v>6269.4381999999996</v>
      </c>
      <c r="H35" s="66"/>
      <c r="I35" s="67"/>
      <c r="J35" s="67"/>
      <c r="K35" s="67"/>
      <c r="L35" s="34"/>
      <c r="M35" s="34"/>
    </row>
    <row r="36" spans="1:14" ht="18" customHeight="1" x14ac:dyDescent="0.2">
      <c r="A36" s="72" t="s">
        <v>23</v>
      </c>
      <c r="B36" s="235">
        <v>31959.8</v>
      </c>
      <c r="C36" s="235">
        <v>9371.7800000000007</v>
      </c>
      <c r="D36" s="70">
        <f>(B36-B34)*D$7</f>
        <v>600.00000000218279</v>
      </c>
      <c r="E36" s="207">
        <f>(C36-C34)*D$7</f>
        <v>210.00000000458385</v>
      </c>
      <c r="F36" s="290">
        <v>18991.834100000004</v>
      </c>
      <c r="G36" s="235">
        <v>6269.4614000000001</v>
      </c>
      <c r="H36" s="70">
        <f>(F36-F34)*H$7</f>
        <v>853.19999999046559</v>
      </c>
      <c r="I36" s="71">
        <f>(G36-G34)*H$7</f>
        <v>277.79999999984284</v>
      </c>
      <c r="J36" s="178">
        <f>D36+H36</f>
        <v>1453.1999999926484</v>
      </c>
      <c r="K36" s="178">
        <f t="shared" si="0"/>
        <v>487.80000000442669</v>
      </c>
      <c r="L36" s="34"/>
      <c r="M36" s="34"/>
    </row>
    <row r="37" spans="1:14" ht="18" customHeight="1" x14ac:dyDescent="0.2">
      <c r="A37" s="72" t="s">
        <v>24</v>
      </c>
      <c r="B37" s="235">
        <v>31960.01</v>
      </c>
      <c r="C37" s="235">
        <v>9371.86</v>
      </c>
      <c r="D37" s="70">
        <f>(B37-B36)*D$7</f>
        <v>629.99999999738066</v>
      </c>
      <c r="E37" s="207">
        <f>(C37-C36)*D$7</f>
        <v>239.99999999978172</v>
      </c>
      <c r="F37" s="290">
        <v>18991.981000000003</v>
      </c>
      <c r="G37" s="235">
        <v>6269.5093999999999</v>
      </c>
      <c r="H37" s="70">
        <f>(F37-F36)*H$7</f>
        <v>881.39999999839347</v>
      </c>
      <c r="I37" s="71">
        <f>(G37-G36)*H$7</f>
        <v>287.99999999864667</v>
      </c>
      <c r="J37" s="178">
        <f>D37+H37</f>
        <v>1511.3999999957741</v>
      </c>
      <c r="K37" s="178">
        <f t="shared" si="0"/>
        <v>527.99999999842839</v>
      </c>
      <c r="L37" s="34"/>
      <c r="M37" s="34"/>
    </row>
    <row r="38" spans="1:14" ht="18" customHeight="1" x14ac:dyDescent="0.2">
      <c r="A38" s="72" t="s">
        <v>25</v>
      </c>
      <c r="B38" s="235">
        <v>31960.23</v>
      </c>
      <c r="C38" s="235">
        <v>9371.94</v>
      </c>
      <c r="D38" s="70">
        <f>(B38-B37)*D$7</f>
        <v>660.00000000349246</v>
      </c>
      <c r="E38" s="207">
        <f>(C38-C37)*D$7</f>
        <v>239.99999999978172</v>
      </c>
      <c r="F38" s="290">
        <v>18992.132700000002</v>
      </c>
      <c r="G38" s="235">
        <v>6269.5596999999998</v>
      </c>
      <c r="H38" s="70">
        <f>(F38-F37)*H$7</f>
        <v>910.19999999116408</v>
      </c>
      <c r="I38" s="71">
        <f>(G38-G37)*H$7</f>
        <v>301.79999999927531</v>
      </c>
      <c r="J38" s="178">
        <f>D38+H38</f>
        <v>1570.1999999946565</v>
      </c>
      <c r="K38" s="178">
        <f t="shared" si="0"/>
        <v>541.79999999905704</v>
      </c>
      <c r="L38" s="34"/>
      <c r="M38" s="34"/>
    </row>
    <row r="39" spans="1:14" ht="18" customHeight="1" x14ac:dyDescent="0.2">
      <c r="A39" s="72" t="s">
        <v>26</v>
      </c>
      <c r="B39" s="235">
        <v>31960.47</v>
      </c>
      <c r="C39" s="235">
        <v>9372.01</v>
      </c>
      <c r="D39" s="70">
        <f>(B39-B38)*D$7</f>
        <v>720.00000000480213</v>
      </c>
      <c r="E39" s="207">
        <f>(C39-C38)*D$7</f>
        <v>209.99999999912689</v>
      </c>
      <c r="F39" s="290">
        <v>18992.283900000002</v>
      </c>
      <c r="G39" s="235">
        <v>6269.6076000000003</v>
      </c>
      <c r="H39" s="70">
        <f>(F39-F38)*H$7</f>
        <v>907.20000000146683</v>
      </c>
      <c r="I39" s="71">
        <f>(G39-G38)*H$7</f>
        <v>287.40000000289001</v>
      </c>
      <c r="J39" s="178">
        <f>D39+H39</f>
        <v>1627.200000006269</v>
      </c>
      <c r="K39" s="178">
        <f t="shared" si="0"/>
        <v>497.4000000020169</v>
      </c>
      <c r="L39" s="34"/>
      <c r="M39" s="34"/>
    </row>
    <row r="40" spans="1:14" ht="18" customHeight="1" thickBot="1" x14ac:dyDescent="0.25">
      <c r="A40" s="75" t="s">
        <v>94</v>
      </c>
      <c r="B40" s="284">
        <v>31960.6</v>
      </c>
      <c r="C40" s="284">
        <v>9372.0499999999993</v>
      </c>
      <c r="D40" s="73"/>
      <c r="E40" s="76"/>
      <c r="F40" s="290">
        <v>18992.363600000001</v>
      </c>
      <c r="G40" s="235">
        <v>6269.6316999999999</v>
      </c>
      <c r="H40" s="73"/>
      <c r="I40" s="74"/>
      <c r="J40" s="74"/>
      <c r="K40" s="74"/>
      <c r="L40" s="34"/>
      <c r="M40" s="34"/>
    </row>
    <row r="41" spans="1:14" ht="18" customHeight="1" thickBot="1" x14ac:dyDescent="0.25">
      <c r="A41" s="79" t="s">
        <v>27</v>
      </c>
      <c r="B41" s="242">
        <v>31960.720000000001</v>
      </c>
      <c r="C41" s="281">
        <v>9372.09</v>
      </c>
      <c r="D41" s="77">
        <f>(B41-B39)*D$7</f>
        <v>750</v>
      </c>
      <c r="E41" s="208">
        <f>(C41-C39)*D$7</f>
        <v>239.99999999978172</v>
      </c>
      <c r="F41" s="288">
        <v>18992.4463</v>
      </c>
      <c r="G41" s="236">
        <v>6269.6562000000004</v>
      </c>
      <c r="H41" s="77">
        <f>(F41-F39)*H$7</f>
        <v>974.39999998459825</v>
      </c>
      <c r="I41" s="78">
        <f>(G41-G39)*H$7</f>
        <v>291.60000000047148</v>
      </c>
      <c r="J41" s="35">
        <f>D41+H41</f>
        <v>1724.3999999845983</v>
      </c>
      <c r="K41" s="35">
        <f t="shared" si="0"/>
        <v>531.6000000002532</v>
      </c>
      <c r="L41" s="34"/>
      <c r="M41" s="180"/>
    </row>
    <row r="42" spans="1:14" ht="18" customHeight="1" x14ac:dyDescent="0.2">
      <c r="A42" s="205" t="s">
        <v>95</v>
      </c>
      <c r="B42" s="237">
        <v>31960.84</v>
      </c>
      <c r="C42" s="237">
        <v>9372.1299999999992</v>
      </c>
      <c r="D42" s="106"/>
      <c r="E42" s="231"/>
      <c r="F42" s="291">
        <v>18992.529399999999</v>
      </c>
      <c r="G42" s="237">
        <v>6269.6809000000003</v>
      </c>
      <c r="H42" s="106"/>
      <c r="I42" s="84"/>
      <c r="J42" s="84"/>
      <c r="K42" s="84"/>
      <c r="L42" s="34"/>
      <c r="M42" s="34"/>
    </row>
    <row r="43" spans="1:14" ht="18" customHeight="1" x14ac:dyDescent="0.2">
      <c r="A43" s="72" t="s">
        <v>28</v>
      </c>
      <c r="B43" s="235">
        <v>31960.95</v>
      </c>
      <c r="C43" s="235">
        <v>9372.17</v>
      </c>
      <c r="D43" s="70">
        <f>(B43-B41)*D$7</f>
        <v>689.99999999869033</v>
      </c>
      <c r="E43" s="207">
        <f>(C43-C41)*D$7</f>
        <v>239.99999999978172</v>
      </c>
      <c r="F43" s="290">
        <v>18992.606299999999</v>
      </c>
      <c r="G43" s="235">
        <v>6269.7055</v>
      </c>
      <c r="H43" s="70">
        <f>(F43-F41)*H$7</f>
        <v>959.99999999912689</v>
      </c>
      <c r="I43" s="71">
        <f>(G43-G41)*H$7</f>
        <v>295.79999999805295</v>
      </c>
      <c r="J43" s="178">
        <f t="shared" ref="J43:K45" si="2">D43+H43</f>
        <v>1649.9999999978172</v>
      </c>
      <c r="K43" s="178">
        <f t="shared" si="2"/>
        <v>535.79999999783468</v>
      </c>
      <c r="L43" s="34"/>
      <c r="M43" s="34"/>
      <c r="N43" s="181"/>
    </row>
    <row r="44" spans="1:14" ht="18" customHeight="1" thickBot="1" x14ac:dyDescent="0.25">
      <c r="A44" s="81" t="s">
        <v>29</v>
      </c>
      <c r="B44" s="238">
        <v>31961.13</v>
      </c>
      <c r="C44" s="238">
        <v>9372.25</v>
      </c>
      <c r="D44" s="197">
        <f>(B44-B43)*D$7</f>
        <v>540.00000000087311</v>
      </c>
      <c r="E44" s="209">
        <f>(C44-C43)*D$7</f>
        <v>239.99999999978172</v>
      </c>
      <c r="F44" s="292">
        <v>18992.741399999999</v>
      </c>
      <c r="G44" s="238">
        <v>6269.7538999999997</v>
      </c>
      <c r="H44" s="197">
        <f>(F44-F43)*H$7</f>
        <v>810.59999999706633</v>
      </c>
      <c r="I44" s="80">
        <f>(G44-G43)*H$7</f>
        <v>290.39999999804422</v>
      </c>
      <c r="J44" s="182">
        <f t="shared" si="2"/>
        <v>1350.5999999979394</v>
      </c>
      <c r="K44" s="182">
        <f t="shared" si="2"/>
        <v>530.39999999782594</v>
      </c>
      <c r="L44" s="33"/>
      <c r="M44" s="33"/>
    </row>
    <row r="45" spans="1:14" ht="18" customHeight="1" thickBot="1" x14ac:dyDescent="0.25">
      <c r="A45" s="33"/>
      <c r="B45" s="34"/>
      <c r="C45" s="36" t="s">
        <v>33</v>
      </c>
      <c r="D45" s="194">
        <f>SUM(D13:D44)</f>
        <v>13169.999999998254</v>
      </c>
      <c r="E45" s="183">
        <f>SUM(E13:E44)</f>
        <v>5580.0000000017462</v>
      </c>
      <c r="F45" s="217"/>
      <c r="G45" s="218"/>
      <c r="H45" s="183">
        <f>SUM(H13:H44)</f>
        <v>18786.599999992177</v>
      </c>
      <c r="I45" s="194">
        <f>SUM(I13:I44)</f>
        <v>6769.2000000006374</v>
      </c>
      <c r="J45" s="184">
        <f t="shared" si="2"/>
        <v>31956.599999990431</v>
      </c>
      <c r="K45" s="198">
        <f t="shared" si="2"/>
        <v>12349.200000002384</v>
      </c>
      <c r="L45" s="33"/>
      <c r="M45" s="33"/>
    </row>
    <row r="46" spans="1:14" ht="18" customHeight="1" x14ac:dyDescent="0.2">
      <c r="A46" s="33"/>
      <c r="B46" s="33"/>
      <c r="C46" s="33"/>
      <c r="D46" s="33" t="s">
        <v>72</v>
      </c>
      <c r="E46" s="33" t="s">
        <v>73</v>
      </c>
      <c r="F46" s="34"/>
      <c r="G46" s="34"/>
      <c r="H46" s="33" t="s">
        <v>72</v>
      </c>
      <c r="I46" s="33" t="s">
        <v>73</v>
      </c>
      <c r="J46" s="185" t="s">
        <v>72</v>
      </c>
      <c r="K46" s="185" t="s">
        <v>73</v>
      </c>
      <c r="L46" s="33"/>
      <c r="M46" s="33"/>
    </row>
    <row r="47" spans="1:14" ht="18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185"/>
      <c r="K47" s="185"/>
      <c r="L47" s="33"/>
      <c r="M47" s="33"/>
    </row>
    <row r="48" spans="1:14" ht="18" customHeight="1" x14ac:dyDescent="0.2">
      <c r="F48" s="33" t="s">
        <v>66</v>
      </c>
      <c r="G48" s="33"/>
      <c r="H48" s="33"/>
      <c r="I48" s="33"/>
      <c r="J48" s="9" t="s">
        <v>99</v>
      </c>
      <c r="K48" s="9"/>
      <c r="L48" s="33"/>
      <c r="M48" s="33"/>
    </row>
    <row r="49" spans="1:13" ht="18" customHeight="1" x14ac:dyDescent="0.2">
      <c r="A49" s="33"/>
      <c r="B49" s="33"/>
      <c r="C49" s="33"/>
      <c r="D49" s="33"/>
      <c r="E49" s="33"/>
      <c r="F49" s="33"/>
      <c r="G49" s="33"/>
      <c r="L49" s="33"/>
      <c r="M49" s="33"/>
    </row>
    <row r="50" spans="1:13" x14ac:dyDescent="0.2">
      <c r="A50" s="33"/>
      <c r="B50" s="33"/>
      <c r="C50" s="8" t="s">
        <v>62</v>
      </c>
      <c r="D50" s="25">
        <f>COS(ATAN(E45/D45))</f>
        <v>0.92076449059905685</v>
      </c>
      <c r="E50" s="33"/>
      <c r="F50" s="33"/>
      <c r="G50" s="8" t="s">
        <v>62</v>
      </c>
      <c r="H50" s="25">
        <f>COS(ATAN(I45/H45))</f>
        <v>0.94079123314137525</v>
      </c>
      <c r="I50" s="8" t="s">
        <v>62</v>
      </c>
      <c r="J50" s="25">
        <f>COS(ATAN(K45/J45))</f>
        <v>0.93277525111914361</v>
      </c>
    </row>
  </sheetData>
  <mergeCells count="26">
    <mergeCell ref="B7:C7"/>
    <mergeCell ref="B6:C6"/>
    <mergeCell ref="B8:C8"/>
    <mergeCell ref="B9:C9"/>
    <mergeCell ref="D8:E8"/>
    <mergeCell ref="D7:E7"/>
    <mergeCell ref="D6:E6"/>
    <mergeCell ref="J8:K8"/>
    <mergeCell ref="J9:K9"/>
    <mergeCell ref="F7:G7"/>
    <mergeCell ref="F6:G6"/>
    <mergeCell ref="F9:G9"/>
    <mergeCell ref="F8:G8"/>
    <mergeCell ref="H8:I8"/>
    <mergeCell ref="H6:I6"/>
    <mergeCell ref="H7:I7"/>
    <mergeCell ref="A1:K1"/>
    <mergeCell ref="A2:K2"/>
    <mergeCell ref="B10:C10"/>
    <mergeCell ref="F10:G10"/>
    <mergeCell ref="L8:M8"/>
    <mergeCell ref="L9:M9"/>
    <mergeCell ref="J6:K6"/>
    <mergeCell ref="A6:A11"/>
    <mergeCell ref="A5:E5"/>
    <mergeCell ref="F5:I5"/>
  </mergeCells>
  <phoneticPr fontId="0" type="noConversion"/>
  <pageMargins left="0.78740157480314965" right="0.19685039370078741" top="0.39370078740157483" bottom="0.39370078740157483" header="0" footer="0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zoomScale="70" zoomScaleNormal="100" zoomScaleSheetLayoutView="70" workbookViewId="0">
      <selection activeCell="G29" sqref="G29"/>
    </sheetView>
  </sheetViews>
  <sheetFormatPr defaultRowHeight="12.75" x14ac:dyDescent="0.2"/>
  <cols>
    <col min="1" max="1" width="8.7109375" style="16" customWidth="1"/>
    <col min="2" max="2" width="12.5703125" style="16" customWidth="1"/>
    <col min="3" max="3" width="12.85546875" style="16" customWidth="1"/>
    <col min="4" max="4" width="16.85546875" style="112" customWidth="1"/>
    <col min="5" max="5" width="10.7109375" style="16" customWidth="1"/>
    <col min="6" max="6" width="13.140625" style="16" customWidth="1"/>
    <col min="7" max="7" width="12.42578125" style="16" customWidth="1"/>
    <col min="8" max="8" width="10.85546875" style="16" customWidth="1"/>
    <col min="9" max="9" width="10.140625" style="16" bestFit="1" customWidth="1"/>
    <col min="10" max="10" width="9.140625" style="16"/>
    <col min="11" max="11" width="5" style="16" customWidth="1"/>
    <col min="12" max="16384" width="9.140625" style="16"/>
  </cols>
  <sheetData>
    <row r="1" spans="1:11" ht="18" customHeight="1" x14ac:dyDescent="0.2">
      <c r="A1" s="294" t="s">
        <v>38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8" customHeight="1" x14ac:dyDescent="0.2">
      <c r="A2" s="293" t="s">
        <v>136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8" customHeight="1" thickBot="1" x14ac:dyDescent="0.25">
      <c r="A3" s="33"/>
      <c r="B3" s="33"/>
      <c r="C3" s="33"/>
      <c r="E3" s="33"/>
      <c r="F3" s="33"/>
      <c r="G3" s="33" t="s">
        <v>4</v>
      </c>
      <c r="H3" s="33"/>
      <c r="I3" s="33"/>
    </row>
    <row r="4" spans="1:11" ht="18" customHeight="1" thickBot="1" x14ac:dyDescent="0.25">
      <c r="A4" s="339" t="s">
        <v>77</v>
      </c>
      <c r="B4" s="340"/>
      <c r="C4" s="340"/>
      <c r="D4" s="340"/>
      <c r="E4" s="341"/>
      <c r="F4" s="342" t="s">
        <v>78</v>
      </c>
      <c r="G4" s="340"/>
      <c r="H4" s="340"/>
      <c r="I4" s="341"/>
    </row>
    <row r="5" spans="1:11" ht="18" customHeight="1" thickBot="1" x14ac:dyDescent="0.25">
      <c r="A5" s="343" t="s">
        <v>35</v>
      </c>
      <c r="B5" s="136" t="s">
        <v>36</v>
      </c>
      <c r="C5" s="137"/>
      <c r="D5" s="138" t="s">
        <v>37</v>
      </c>
      <c r="E5" s="137"/>
      <c r="F5" s="139" t="s">
        <v>36</v>
      </c>
      <c r="G5" s="140"/>
      <c r="H5" s="139" t="s">
        <v>37</v>
      </c>
      <c r="I5" s="140"/>
    </row>
    <row r="6" spans="1:11" ht="18" customHeight="1" thickBot="1" x14ac:dyDescent="0.25">
      <c r="A6" s="344"/>
      <c r="B6" s="139" t="s">
        <v>32</v>
      </c>
      <c r="C6" s="141"/>
      <c r="D6" s="32" t="s">
        <v>110</v>
      </c>
      <c r="E6" s="141"/>
      <c r="F6" s="149" t="s">
        <v>32</v>
      </c>
      <c r="G6" s="143"/>
      <c r="H6" s="152">
        <v>21000</v>
      </c>
      <c r="I6" s="143"/>
    </row>
    <row r="7" spans="1:11" ht="18" customHeight="1" thickBot="1" x14ac:dyDescent="0.25">
      <c r="A7" s="344"/>
      <c r="B7" s="142" t="s">
        <v>40</v>
      </c>
      <c r="C7" s="144"/>
      <c r="D7" s="145" t="s">
        <v>47</v>
      </c>
      <c r="E7" s="144"/>
      <c r="F7" s="139" t="s">
        <v>42</v>
      </c>
      <c r="G7" s="140"/>
      <c r="H7" s="139" t="s">
        <v>43</v>
      </c>
      <c r="I7" s="140"/>
    </row>
    <row r="8" spans="1:11" ht="18" customHeight="1" thickBot="1" x14ac:dyDescent="0.25">
      <c r="A8" s="344"/>
      <c r="B8" s="139" t="s">
        <v>46</v>
      </c>
      <c r="C8" s="141"/>
      <c r="D8" s="32"/>
      <c r="E8" s="141"/>
      <c r="F8" s="150" t="s">
        <v>41</v>
      </c>
      <c r="G8" s="147"/>
      <c r="H8" s="146"/>
      <c r="I8" s="147"/>
    </row>
    <row r="9" spans="1:11" ht="18" customHeight="1" x14ac:dyDescent="0.2">
      <c r="A9" s="344"/>
      <c r="B9" s="346" t="s">
        <v>111</v>
      </c>
      <c r="C9" s="347"/>
      <c r="D9" s="129" t="s">
        <v>30</v>
      </c>
      <c r="E9" s="130" t="s">
        <v>31</v>
      </c>
      <c r="F9" s="346" t="s">
        <v>112</v>
      </c>
      <c r="G9" s="347"/>
      <c r="H9" s="131" t="s">
        <v>30</v>
      </c>
      <c r="I9" s="132" t="s">
        <v>31</v>
      </c>
    </row>
    <row r="10" spans="1:11" ht="18" customHeight="1" thickBot="1" x14ac:dyDescent="0.25">
      <c r="A10" s="345"/>
      <c r="B10" s="210" t="s">
        <v>30</v>
      </c>
      <c r="C10" s="220" t="s">
        <v>31</v>
      </c>
      <c r="D10" s="135" t="s">
        <v>70</v>
      </c>
      <c r="E10" s="134" t="s">
        <v>71</v>
      </c>
      <c r="F10" s="210" t="s">
        <v>30</v>
      </c>
      <c r="G10" s="220" t="s">
        <v>31</v>
      </c>
      <c r="H10" s="133" t="s">
        <v>70</v>
      </c>
      <c r="I10" s="134" t="s">
        <v>71</v>
      </c>
    </row>
    <row r="11" spans="1:11" s="113" customFormat="1" ht="18" customHeight="1" x14ac:dyDescent="0.2">
      <c r="A11" s="4" t="s">
        <v>5</v>
      </c>
      <c r="B11" s="250">
        <v>6888.5796</v>
      </c>
      <c r="C11" s="251">
        <v>3171.7328299999999</v>
      </c>
      <c r="D11" s="18"/>
      <c r="E11" s="244"/>
      <c r="F11" s="251">
        <v>8092.4452300000003</v>
      </c>
      <c r="G11" s="251">
        <v>3861.71308</v>
      </c>
      <c r="H11" s="249"/>
      <c r="I11" s="19"/>
    </row>
    <row r="12" spans="1:11" s="113" customFormat="1" ht="18" customHeight="1" x14ac:dyDescent="0.2">
      <c r="A12" s="1" t="s">
        <v>6</v>
      </c>
      <c r="B12" s="252">
        <v>6888.5796</v>
      </c>
      <c r="C12" s="253">
        <v>3171.7328299999999</v>
      </c>
      <c r="D12" s="118">
        <f>(B12-B11)*$D$6</f>
        <v>0</v>
      </c>
      <c r="E12" s="245">
        <f>(C12-C11)*$D$6</f>
        <v>0</v>
      </c>
      <c r="F12" s="253">
        <v>8092.4817300000004</v>
      </c>
      <c r="G12" s="253">
        <v>3861.7363999999998</v>
      </c>
      <c r="H12" s="118">
        <f t="shared" ref="H12:I14" si="0">(F12-F11)*$H$6</f>
        <v>766.50000000336149</v>
      </c>
      <c r="I12" s="117">
        <f t="shared" si="0"/>
        <v>489.71999999548643</v>
      </c>
    </row>
    <row r="13" spans="1:11" s="113" customFormat="1" ht="18" customHeight="1" x14ac:dyDescent="0.2">
      <c r="A13" s="1" t="s">
        <v>7</v>
      </c>
      <c r="B13" s="252">
        <v>6888.5796</v>
      </c>
      <c r="C13" s="253">
        <v>3171.7328299999999</v>
      </c>
      <c r="D13" s="118">
        <f>(B13-B12)*$D$6</f>
        <v>0</v>
      </c>
      <c r="E13" s="245">
        <f>(C13-C12)*$D$6</f>
        <v>0</v>
      </c>
      <c r="F13" s="253">
        <v>8092.5516299999999</v>
      </c>
      <c r="G13" s="253">
        <v>3861.7822999999999</v>
      </c>
      <c r="H13" s="118">
        <f t="shared" si="0"/>
        <v>1467.8999999896405</v>
      </c>
      <c r="I13" s="117">
        <f t="shared" si="0"/>
        <v>963.90000000155851</v>
      </c>
    </row>
    <row r="14" spans="1:11" s="113" customFormat="1" ht="18" customHeight="1" x14ac:dyDescent="0.2">
      <c r="A14" s="1" t="s">
        <v>8</v>
      </c>
      <c r="B14" s="252">
        <v>6888.5796</v>
      </c>
      <c r="C14" s="253">
        <v>3171.7328299999999</v>
      </c>
      <c r="D14" s="118">
        <f>(B14-B13)*$H$6</f>
        <v>0</v>
      </c>
      <c r="E14" s="245">
        <f>(C14-C13)*$D$6</f>
        <v>0</v>
      </c>
      <c r="F14" s="253">
        <v>8092.6197300000003</v>
      </c>
      <c r="G14" s="253">
        <v>3861.8282800000002</v>
      </c>
      <c r="H14" s="118">
        <f t="shared" si="0"/>
        <v>1430.1000000086788</v>
      </c>
      <c r="I14" s="117">
        <f t="shared" si="0"/>
        <v>965.58000000686661</v>
      </c>
    </row>
    <row r="15" spans="1:11" s="113" customFormat="1" ht="18" customHeight="1" thickBot="1" x14ac:dyDescent="0.25">
      <c r="A15" s="2" t="s">
        <v>63</v>
      </c>
      <c r="B15" s="254">
        <v>6888.5796</v>
      </c>
      <c r="C15" s="255">
        <v>3171.7328299999999</v>
      </c>
      <c r="D15" s="20"/>
      <c r="E15" s="246"/>
      <c r="F15" s="255">
        <v>8092.6536999999998</v>
      </c>
      <c r="G15" s="255">
        <v>3861.8512000000001</v>
      </c>
      <c r="H15" s="20"/>
      <c r="I15" s="12"/>
    </row>
    <row r="16" spans="1:11" s="113" customFormat="1" ht="18" customHeight="1" thickBot="1" x14ac:dyDescent="0.25">
      <c r="A16" s="3" t="s">
        <v>9</v>
      </c>
      <c r="B16" s="256">
        <v>6888.5796</v>
      </c>
      <c r="C16" s="257">
        <v>3171.7328299999999</v>
      </c>
      <c r="D16" s="120">
        <f>(B16-B14)*$H$6</f>
        <v>0</v>
      </c>
      <c r="E16" s="247">
        <f>(C16-C14)*$H$6</f>
        <v>0</v>
      </c>
      <c r="F16" s="257">
        <v>8092.6872300000005</v>
      </c>
      <c r="G16" s="257">
        <v>3861.87383</v>
      </c>
      <c r="H16" s="120">
        <f>(F16-F14)*$H$6</f>
        <v>1417.5000000022919</v>
      </c>
      <c r="I16" s="119">
        <f>(G16-G14)*$H$6</f>
        <v>956.54999999624124</v>
      </c>
    </row>
    <row r="17" spans="1:9" s="113" customFormat="1" ht="18" customHeight="1" x14ac:dyDescent="0.2">
      <c r="A17" s="4" t="s">
        <v>64</v>
      </c>
      <c r="B17" s="258">
        <v>6888.5796</v>
      </c>
      <c r="C17" s="259">
        <v>3171.7328299999999</v>
      </c>
      <c r="D17" s="18"/>
      <c r="E17" s="244"/>
      <c r="F17" s="259">
        <v>8092.7213300000003</v>
      </c>
      <c r="G17" s="259">
        <v>3861.8964500000002</v>
      </c>
      <c r="H17" s="18"/>
      <c r="I17" s="11"/>
    </row>
    <row r="18" spans="1:9" s="113" customFormat="1" ht="18" customHeight="1" x14ac:dyDescent="0.2">
      <c r="A18" s="1" t="s">
        <v>10</v>
      </c>
      <c r="B18" s="252">
        <v>6888.5796</v>
      </c>
      <c r="C18" s="253">
        <v>3171.7328299999999</v>
      </c>
      <c r="D18" s="118">
        <f>(B18-B16)*$H$6</f>
        <v>0</v>
      </c>
      <c r="E18" s="245">
        <f>(C18-C16)*$H$6</f>
        <v>0</v>
      </c>
      <c r="F18" s="253">
        <v>8092.7549799999997</v>
      </c>
      <c r="G18" s="253">
        <v>3861.9186</v>
      </c>
      <c r="H18" s="118">
        <f>(F18-F16)*$H$6</f>
        <v>1422.7499999842621</v>
      </c>
      <c r="I18" s="117">
        <f>(G18-G16)*$H$6</f>
        <v>940.16999999939799</v>
      </c>
    </row>
    <row r="19" spans="1:9" s="113" customFormat="1" ht="18" customHeight="1" x14ac:dyDescent="0.2">
      <c r="A19" s="1" t="s">
        <v>11</v>
      </c>
      <c r="B19" s="252">
        <v>6888.5796</v>
      </c>
      <c r="C19" s="253">
        <v>3171.7328299999999</v>
      </c>
      <c r="D19" s="118">
        <f>(B19-B18)*$H$6</f>
        <v>0</v>
      </c>
      <c r="E19" s="245">
        <f>(C19-C18)*$D$6</f>
        <v>0</v>
      </c>
      <c r="F19" s="253">
        <v>8092.8232500000004</v>
      </c>
      <c r="G19" s="253">
        <v>3861.96225</v>
      </c>
      <c r="H19" s="118">
        <f t="shared" ref="H19:I23" si="1">(F19-F18)*$H$6</f>
        <v>1433.6700000139899</v>
      </c>
      <c r="I19" s="117">
        <f t="shared" si="1"/>
        <v>916.65000000148211</v>
      </c>
    </row>
    <row r="20" spans="1:9" s="113" customFormat="1" ht="18" customHeight="1" x14ac:dyDescent="0.2">
      <c r="A20" s="1" t="s">
        <v>12</v>
      </c>
      <c r="B20" s="252">
        <v>6888.5796</v>
      </c>
      <c r="C20" s="253">
        <v>3171.7328299999999</v>
      </c>
      <c r="D20" s="118">
        <f>(B20-B19)*$H$6</f>
        <v>0</v>
      </c>
      <c r="E20" s="245">
        <f>(C20-C19)*$D$6</f>
        <v>0</v>
      </c>
      <c r="F20" s="253">
        <v>8092.9009800000003</v>
      </c>
      <c r="G20" s="253">
        <v>3862.00675</v>
      </c>
      <c r="H20" s="118">
        <f t="shared" si="1"/>
        <v>1632.329999999456</v>
      </c>
      <c r="I20" s="117">
        <f t="shared" si="1"/>
        <v>934.49999999938882</v>
      </c>
    </row>
    <row r="21" spans="1:9" s="113" customFormat="1" ht="18" customHeight="1" x14ac:dyDescent="0.2">
      <c r="A21" s="1" t="s">
        <v>13</v>
      </c>
      <c r="B21" s="252">
        <v>6888.5796</v>
      </c>
      <c r="C21" s="253">
        <v>3171.7328299999999</v>
      </c>
      <c r="D21" s="118">
        <f>(B21-B20)*$H$6</f>
        <v>0</v>
      </c>
      <c r="E21" s="245">
        <f>(C21-C20)*$D$6</f>
        <v>0</v>
      </c>
      <c r="F21" s="253">
        <v>8092.9841999999999</v>
      </c>
      <c r="G21" s="253">
        <v>3862.05123</v>
      </c>
      <c r="H21" s="118">
        <f t="shared" si="1"/>
        <v>1747.6199999900928</v>
      </c>
      <c r="I21" s="117">
        <f t="shared" si="1"/>
        <v>934.08000000044922</v>
      </c>
    </row>
    <row r="22" spans="1:9" s="113" customFormat="1" ht="18" customHeight="1" x14ac:dyDescent="0.2">
      <c r="A22" s="1" t="s">
        <v>14</v>
      </c>
      <c r="B22" s="252">
        <v>6888.5796</v>
      </c>
      <c r="C22" s="253">
        <v>3171.7328299999999</v>
      </c>
      <c r="D22" s="118">
        <f>(B22-B21)*$H$6</f>
        <v>0</v>
      </c>
      <c r="E22" s="245">
        <f>(C22-C21)*$D$6</f>
        <v>0</v>
      </c>
      <c r="F22" s="253">
        <v>8093.0751499999997</v>
      </c>
      <c r="G22" s="253">
        <v>3862.0980800000002</v>
      </c>
      <c r="H22" s="118">
        <f t="shared" si="1"/>
        <v>1909.9499999956606</v>
      </c>
      <c r="I22" s="117">
        <f t="shared" si="1"/>
        <v>983.85000000371292</v>
      </c>
    </row>
    <row r="23" spans="1:9" s="113" customFormat="1" ht="18" customHeight="1" x14ac:dyDescent="0.2">
      <c r="A23" s="1" t="s">
        <v>15</v>
      </c>
      <c r="B23" s="252">
        <v>6888.5796</v>
      </c>
      <c r="C23" s="253">
        <v>3171.7328299999999</v>
      </c>
      <c r="D23" s="118">
        <f>(B23-B22)*$H$6</f>
        <v>0</v>
      </c>
      <c r="E23" s="245">
        <f>(C23-C22)*$D$6</f>
        <v>0</v>
      </c>
      <c r="F23" s="253">
        <v>8093.17443</v>
      </c>
      <c r="G23" s="253">
        <v>3862.1493</v>
      </c>
      <c r="H23" s="118">
        <f t="shared" si="1"/>
        <v>2084.8800000076153</v>
      </c>
      <c r="I23" s="117">
        <f t="shared" si="1"/>
        <v>1075.6199999964338</v>
      </c>
    </row>
    <row r="24" spans="1:9" s="113" customFormat="1" ht="18" customHeight="1" thickBot="1" x14ac:dyDescent="0.25">
      <c r="A24" s="2" t="s">
        <v>65</v>
      </c>
      <c r="B24" s="254">
        <v>6888.5796</v>
      </c>
      <c r="C24" s="255">
        <v>3171.7328299999999</v>
      </c>
      <c r="D24" s="20"/>
      <c r="E24" s="246"/>
      <c r="F24" s="255">
        <v>8093.2254499999999</v>
      </c>
      <c r="G24" s="255">
        <v>3862.1749</v>
      </c>
      <c r="H24" s="20"/>
      <c r="I24" s="12"/>
    </row>
    <row r="25" spans="1:9" s="113" customFormat="1" ht="18" customHeight="1" thickBot="1" x14ac:dyDescent="0.25">
      <c r="A25" s="3" t="s">
        <v>16</v>
      </c>
      <c r="B25" s="256">
        <v>6888.5796</v>
      </c>
      <c r="C25" s="257">
        <v>3171.7328299999999</v>
      </c>
      <c r="D25" s="120">
        <f>(B25-B23)*$H$6</f>
        <v>0</v>
      </c>
      <c r="E25" s="247">
        <f>(C25-C23)*$H$6</f>
        <v>0</v>
      </c>
      <c r="F25" s="257">
        <v>8093.2768299999998</v>
      </c>
      <c r="G25" s="257">
        <v>3862.2011499999999</v>
      </c>
      <c r="H25" s="120">
        <f>(F25-F23)*$H$6</f>
        <v>2150.3999999949883</v>
      </c>
      <c r="I25" s="119">
        <f>(G25-G23)*$H$6</f>
        <v>1088.8499999964552</v>
      </c>
    </row>
    <row r="26" spans="1:9" s="113" customFormat="1" ht="18" customHeight="1" x14ac:dyDescent="0.2">
      <c r="A26" s="4" t="s">
        <v>104</v>
      </c>
      <c r="B26" s="258">
        <v>6888.5796</v>
      </c>
      <c r="C26" s="259">
        <v>3171.7328299999999</v>
      </c>
      <c r="D26" s="18"/>
      <c r="E26" s="244"/>
      <c r="F26" s="259">
        <v>8093.3274300000003</v>
      </c>
      <c r="G26" s="259">
        <v>3862.22678</v>
      </c>
      <c r="H26" s="18"/>
      <c r="I26" s="11"/>
    </row>
    <row r="27" spans="1:9" s="113" customFormat="1" ht="18" customHeight="1" x14ac:dyDescent="0.2">
      <c r="A27" s="1" t="s">
        <v>17</v>
      </c>
      <c r="B27" s="252">
        <v>6888.5796</v>
      </c>
      <c r="C27" s="253">
        <v>3171.7328299999999</v>
      </c>
      <c r="D27" s="118">
        <f>(B27-B25)*$H$6</f>
        <v>0</v>
      </c>
      <c r="E27" s="245">
        <f>(C27-C25)*$H$6</f>
        <v>0</v>
      </c>
      <c r="F27" s="253">
        <v>8093.3777799999998</v>
      </c>
      <c r="G27" s="253">
        <v>3862.2518300000002</v>
      </c>
      <c r="H27" s="118">
        <f>(F27-F25)*$H$6</f>
        <v>2119.9500000002445</v>
      </c>
      <c r="I27" s="117">
        <f>(G27-G25)*$H$6</f>
        <v>1064.2800000059651</v>
      </c>
    </row>
    <row r="28" spans="1:9" s="113" customFormat="1" ht="18" customHeight="1" x14ac:dyDescent="0.2">
      <c r="A28" s="1" t="s">
        <v>18</v>
      </c>
      <c r="B28" s="252">
        <v>6888.5796</v>
      </c>
      <c r="C28" s="253">
        <v>3171.7328299999999</v>
      </c>
      <c r="D28" s="118">
        <f>(B28-B27)*$H$6</f>
        <v>0</v>
      </c>
      <c r="E28" s="245">
        <f>(C28-C27)*$D$6</f>
        <v>0</v>
      </c>
      <c r="F28" s="253">
        <v>8093.4772499999999</v>
      </c>
      <c r="G28" s="253">
        <v>3862.3004500000002</v>
      </c>
      <c r="H28" s="118">
        <f t="shared" ref="H28:I31" si="2">(F28-F27)*$H$6</f>
        <v>2088.8700000023164</v>
      </c>
      <c r="I28" s="117">
        <f t="shared" si="2"/>
        <v>1021.0200000005898</v>
      </c>
    </row>
    <row r="29" spans="1:9" s="113" customFormat="1" ht="18" customHeight="1" x14ac:dyDescent="0.2">
      <c r="A29" s="1" t="s">
        <v>19</v>
      </c>
      <c r="B29" s="252">
        <v>6888.5796</v>
      </c>
      <c r="C29" s="253">
        <v>3171.7328299999999</v>
      </c>
      <c r="D29" s="118">
        <f>(B29-B28)*$H$6</f>
        <v>0</v>
      </c>
      <c r="E29" s="245">
        <f>(C29-C28)*$D$6</f>
        <v>0</v>
      </c>
      <c r="F29" s="253">
        <v>8093.5752499999999</v>
      </c>
      <c r="G29" s="253">
        <v>3862.3490299999999</v>
      </c>
      <c r="H29" s="118">
        <f t="shared" si="2"/>
        <v>2057.9999999990832</v>
      </c>
      <c r="I29" s="117">
        <f t="shared" si="2"/>
        <v>1020.1799999931609</v>
      </c>
    </row>
    <row r="30" spans="1:9" s="113" customFormat="1" ht="18" customHeight="1" x14ac:dyDescent="0.2">
      <c r="A30" s="1" t="s">
        <v>20</v>
      </c>
      <c r="B30" s="252">
        <v>6888.5796</v>
      </c>
      <c r="C30" s="253">
        <v>3171.7328299999999</v>
      </c>
      <c r="D30" s="118">
        <f>(B30-B29)*$H$6</f>
        <v>0</v>
      </c>
      <c r="E30" s="245">
        <f>(C30-C29)*$D$6</f>
        <v>0</v>
      </c>
      <c r="F30" s="253">
        <v>8093.6735500000004</v>
      </c>
      <c r="G30" s="253">
        <v>3862.4018000000001</v>
      </c>
      <c r="H30" s="118">
        <f t="shared" si="2"/>
        <v>2064.3000000118263</v>
      </c>
      <c r="I30" s="117">
        <f t="shared" si="2"/>
        <v>1108.170000004975</v>
      </c>
    </row>
    <row r="31" spans="1:9" s="113" customFormat="1" ht="18" customHeight="1" x14ac:dyDescent="0.2">
      <c r="A31" s="1" t="s">
        <v>21</v>
      </c>
      <c r="B31" s="252">
        <v>6888.5796</v>
      </c>
      <c r="C31" s="253">
        <v>3171.7328299999999</v>
      </c>
      <c r="D31" s="118">
        <f>(B31-B30)*$H$6</f>
        <v>0</v>
      </c>
      <c r="E31" s="245">
        <f>(C31-C30)*$D$6</f>
        <v>0</v>
      </c>
      <c r="F31" s="253">
        <v>8093.7695800000001</v>
      </c>
      <c r="G31" s="253">
        <v>3862.4524799999999</v>
      </c>
      <c r="H31" s="118">
        <f t="shared" si="2"/>
        <v>2016.629999993711</v>
      </c>
      <c r="I31" s="117">
        <f t="shared" si="2"/>
        <v>1064.2799999964154</v>
      </c>
    </row>
    <row r="32" spans="1:9" s="113" customFormat="1" ht="18" customHeight="1" thickBot="1" x14ac:dyDescent="0.25">
      <c r="A32" s="2" t="s">
        <v>105</v>
      </c>
      <c r="B32" s="254">
        <v>6888.5796</v>
      </c>
      <c r="C32" s="255">
        <v>3171.7328299999999</v>
      </c>
      <c r="D32" s="20"/>
      <c r="E32" s="246"/>
      <c r="F32" s="255">
        <v>8093.8172800000002</v>
      </c>
      <c r="G32" s="255">
        <v>3862.4774299999999</v>
      </c>
      <c r="H32" s="20"/>
      <c r="I32" s="12"/>
    </row>
    <row r="33" spans="1:10" s="113" customFormat="1" ht="18" customHeight="1" thickBot="1" x14ac:dyDescent="0.25">
      <c r="A33" s="3" t="s">
        <v>22</v>
      </c>
      <c r="B33" s="256">
        <v>6888.5796</v>
      </c>
      <c r="C33" s="257">
        <v>3171.7328299999999</v>
      </c>
      <c r="D33" s="120">
        <f>(B33-B31)*$H$6</f>
        <v>0</v>
      </c>
      <c r="E33" s="247">
        <f>(C33-C31)*$H$6</f>
        <v>0</v>
      </c>
      <c r="F33" s="257">
        <v>8093.8630499999999</v>
      </c>
      <c r="G33" s="257">
        <v>3862.5013300000001</v>
      </c>
      <c r="H33" s="120">
        <f>(F33-F31)*$H$6</f>
        <v>1962.8699999957462</v>
      </c>
      <c r="I33" s="119">
        <f>(G33-G31)*$H$6</f>
        <v>1025.8500000027198</v>
      </c>
    </row>
    <row r="34" spans="1:10" s="113" customFormat="1" ht="18" customHeight="1" x14ac:dyDescent="0.2">
      <c r="A34" s="4" t="s">
        <v>106</v>
      </c>
      <c r="B34" s="258">
        <v>6888.5796</v>
      </c>
      <c r="C34" s="259">
        <v>3171.7328299999999</v>
      </c>
      <c r="D34" s="18"/>
      <c r="E34" s="244"/>
      <c r="F34" s="259">
        <v>8093.9064799999996</v>
      </c>
      <c r="G34" s="259">
        <v>3862.5245799999998</v>
      </c>
      <c r="H34" s="18"/>
      <c r="I34" s="11"/>
    </row>
    <row r="35" spans="1:10" s="113" customFormat="1" ht="18" customHeight="1" x14ac:dyDescent="0.2">
      <c r="A35" s="1" t="s">
        <v>23</v>
      </c>
      <c r="B35" s="252">
        <v>6888.5796</v>
      </c>
      <c r="C35" s="253">
        <v>3171.7328299999999</v>
      </c>
      <c r="D35" s="118">
        <f>(B35-B33)*$H$6</f>
        <v>0</v>
      </c>
      <c r="E35" s="245">
        <f>(C35-C33)*$H$6</f>
        <v>0</v>
      </c>
      <c r="F35" s="253">
        <v>8093.9502499999999</v>
      </c>
      <c r="G35" s="253">
        <v>3862.5473999999999</v>
      </c>
      <c r="H35" s="118">
        <f>(F35-F33)*$H$6</f>
        <v>1831.1999999987165</v>
      </c>
      <c r="I35" s="117">
        <f>(G35-G33)*$H$6</f>
        <v>967.46999999731997</v>
      </c>
    </row>
    <row r="36" spans="1:10" s="113" customFormat="1" ht="18" customHeight="1" x14ac:dyDescent="0.2">
      <c r="A36" s="1" t="s">
        <v>24</v>
      </c>
      <c r="B36" s="252">
        <v>6888.5796</v>
      </c>
      <c r="C36" s="253">
        <v>3171.7328299999999</v>
      </c>
      <c r="D36" s="118">
        <f>(B36-B35)*$H$6</f>
        <v>0</v>
      </c>
      <c r="E36" s="245">
        <f>(C36-C35)*$D$6</f>
        <v>0</v>
      </c>
      <c r="F36" s="253">
        <v>8094.0380500000001</v>
      </c>
      <c r="G36" s="253">
        <v>3862.5920799999999</v>
      </c>
      <c r="H36" s="118">
        <f t="shared" ref="H36:I38" si="3">(F36-F35)*$H$6</f>
        <v>1843.8000000051034</v>
      </c>
      <c r="I36" s="117">
        <f t="shared" si="3"/>
        <v>938.27999999939493</v>
      </c>
    </row>
    <row r="37" spans="1:10" s="113" customFormat="1" ht="18" customHeight="1" x14ac:dyDescent="0.2">
      <c r="A37" s="1" t="s">
        <v>25</v>
      </c>
      <c r="B37" s="252">
        <v>6888.5796</v>
      </c>
      <c r="C37" s="253">
        <v>3171.7328299999999</v>
      </c>
      <c r="D37" s="118">
        <f>(B37-B36)*$H$6</f>
        <v>0</v>
      </c>
      <c r="E37" s="245">
        <f>(C37-C36)*$D$6</f>
        <v>0</v>
      </c>
      <c r="F37" s="253">
        <v>8094.1240500000004</v>
      </c>
      <c r="G37" s="253">
        <v>3862.636</v>
      </c>
      <c r="H37" s="118">
        <f t="shared" si="3"/>
        <v>1806.0000000050422</v>
      </c>
      <c r="I37" s="117">
        <f t="shared" si="3"/>
        <v>922.32000000149128</v>
      </c>
    </row>
    <row r="38" spans="1:10" s="113" customFormat="1" ht="18" customHeight="1" x14ac:dyDescent="0.2">
      <c r="A38" s="1" t="s">
        <v>26</v>
      </c>
      <c r="B38" s="252">
        <v>6888.5796</v>
      </c>
      <c r="C38" s="253">
        <v>3171.7328299999999</v>
      </c>
      <c r="D38" s="118">
        <f>(B38-B37)*$H$6</f>
        <v>0</v>
      </c>
      <c r="E38" s="245">
        <f>(C38-C37)*$H$6</f>
        <v>0</v>
      </c>
      <c r="F38" s="253">
        <v>8094.2128300000004</v>
      </c>
      <c r="G38" s="253">
        <v>3862.6799000000001</v>
      </c>
      <c r="H38" s="118">
        <f t="shared" si="3"/>
        <v>1864.3800000008923</v>
      </c>
      <c r="I38" s="117">
        <f t="shared" si="3"/>
        <v>921.90000000255168</v>
      </c>
    </row>
    <row r="39" spans="1:10" s="113" customFormat="1" ht="18" customHeight="1" thickBot="1" x14ac:dyDescent="0.25">
      <c r="A39" s="2" t="s">
        <v>94</v>
      </c>
      <c r="B39" s="254">
        <v>6888.5796</v>
      </c>
      <c r="C39" s="255">
        <v>3171.7328299999999</v>
      </c>
      <c r="D39" s="20"/>
      <c r="E39" s="246"/>
      <c r="F39" s="255">
        <v>8094.2589799999996</v>
      </c>
      <c r="G39" s="255">
        <v>3862.7021300000001</v>
      </c>
      <c r="H39" s="20"/>
      <c r="I39" s="12"/>
    </row>
    <row r="40" spans="1:10" s="113" customFormat="1" ht="18" customHeight="1" thickBot="1" x14ac:dyDescent="0.25">
      <c r="A40" s="3" t="s">
        <v>27</v>
      </c>
      <c r="B40" s="256">
        <v>6888.5796</v>
      </c>
      <c r="C40" s="257">
        <v>3171.7328299999999</v>
      </c>
      <c r="D40" s="120">
        <f>(B40-B38)*$H$6</f>
        <v>0</v>
      </c>
      <c r="E40" s="247">
        <f>(C40-C38)*$H$6</f>
        <v>0</v>
      </c>
      <c r="F40" s="257">
        <v>8094.3059999999996</v>
      </c>
      <c r="G40" s="257">
        <v>3862.7248500000001</v>
      </c>
      <c r="H40" s="120">
        <f>(F40-F38)*$H$6</f>
        <v>1956.5699999830031</v>
      </c>
      <c r="I40" s="119">
        <f>(G40-G38)*$H$6</f>
        <v>943.9499999994041</v>
      </c>
    </row>
    <row r="41" spans="1:10" s="113" customFormat="1" ht="18" customHeight="1" x14ac:dyDescent="0.2">
      <c r="A41" s="4" t="s">
        <v>95</v>
      </c>
      <c r="B41" s="258">
        <v>6888.5796</v>
      </c>
      <c r="C41" s="259">
        <v>3171.7328299999999</v>
      </c>
      <c r="D41" s="18"/>
      <c r="E41" s="244"/>
      <c r="F41" s="259">
        <v>8094.3516</v>
      </c>
      <c r="G41" s="259">
        <v>3862.7476000000001</v>
      </c>
      <c r="H41" s="18"/>
      <c r="I41" s="11"/>
    </row>
    <row r="42" spans="1:10" ht="18" customHeight="1" x14ac:dyDescent="0.2">
      <c r="A42" s="1" t="s">
        <v>28</v>
      </c>
      <c r="B42" s="252">
        <v>6888.5796</v>
      </c>
      <c r="C42" s="253">
        <v>3171.7328299999999</v>
      </c>
      <c r="D42" s="118">
        <f>(B42-B40)*$H$6</f>
        <v>0</v>
      </c>
      <c r="E42" s="245">
        <f>(C42-C40)*$H$6</f>
        <v>0</v>
      </c>
      <c r="F42" s="253">
        <v>8094.3946500000002</v>
      </c>
      <c r="G42" s="253">
        <v>3862.7705999999998</v>
      </c>
      <c r="H42" s="118">
        <f>(F42-F40)*$H$6</f>
        <v>1861.6500000125598</v>
      </c>
      <c r="I42" s="117">
        <f>(G42-G40)*$H$6</f>
        <v>960.74999999518695</v>
      </c>
      <c r="J42" s="114"/>
    </row>
    <row r="43" spans="1:10" ht="18" customHeight="1" thickBot="1" x14ac:dyDescent="0.25">
      <c r="A43" s="5" t="s">
        <v>29</v>
      </c>
      <c r="B43" s="260">
        <v>6888.5796</v>
      </c>
      <c r="C43" s="261">
        <v>3171.7328299999999</v>
      </c>
      <c r="D43" s="122">
        <f>(B43-B42)*$H$6</f>
        <v>0</v>
      </c>
      <c r="E43" s="248">
        <f>(C43-C42)*$D$6</f>
        <v>0</v>
      </c>
      <c r="F43" s="261">
        <v>8094.4764800000003</v>
      </c>
      <c r="G43" s="261">
        <v>3862.817</v>
      </c>
      <c r="H43" s="122">
        <f>(F43-F42)*$H$6</f>
        <v>1718.4300000017174</v>
      </c>
      <c r="I43" s="121">
        <f>(G43-G42)*$H$6</f>
        <v>974.40000000369764</v>
      </c>
    </row>
    <row r="44" spans="1:10" ht="18" customHeight="1" thickBot="1" x14ac:dyDescent="0.3">
      <c r="A44" s="123"/>
      <c r="B44" s="123"/>
      <c r="C44" s="124" t="s">
        <v>33</v>
      </c>
      <c r="D44" s="125">
        <f>SUM(D12:D43)</f>
        <v>0</v>
      </c>
      <c r="E44" s="126">
        <f>SUM(E12:E43)</f>
        <v>0</v>
      </c>
      <c r="F44" s="127"/>
      <c r="G44" s="127"/>
      <c r="H44" s="128">
        <f>SUM(H12:H43)</f>
        <v>42656.25</v>
      </c>
      <c r="I44" s="128">
        <f>SUM(I12:I43)</f>
        <v>23182.320000000345</v>
      </c>
    </row>
    <row r="45" spans="1:10" ht="18" customHeight="1" x14ac:dyDescent="0.2">
      <c r="A45" s="33"/>
      <c r="B45" s="33" t="s">
        <v>115</v>
      </c>
      <c r="C45" s="33"/>
      <c r="D45" s="115" t="s">
        <v>72</v>
      </c>
      <c r="E45" s="28" t="s">
        <v>73</v>
      </c>
      <c r="F45" s="116"/>
      <c r="G45" s="116"/>
      <c r="H45" s="28" t="s">
        <v>72</v>
      </c>
      <c r="I45" s="28" t="s">
        <v>73</v>
      </c>
    </row>
    <row r="46" spans="1:10" ht="18" customHeight="1" x14ac:dyDescent="0.2">
      <c r="A46" s="33"/>
      <c r="B46" s="33"/>
      <c r="C46" s="33"/>
      <c r="D46" s="115"/>
      <c r="E46" s="28"/>
      <c r="F46" s="116" t="s">
        <v>115</v>
      </c>
      <c r="G46" s="116"/>
      <c r="H46" s="28"/>
      <c r="I46" s="28"/>
    </row>
    <row r="47" spans="1:10" ht="18" customHeight="1" x14ac:dyDescent="0.2">
      <c r="A47" s="33"/>
      <c r="B47" s="33"/>
      <c r="D47" s="115" t="s">
        <v>113</v>
      </c>
      <c r="E47" s="28"/>
      <c r="F47" s="116"/>
      <c r="G47" s="116"/>
      <c r="H47" s="17" t="s">
        <v>99</v>
      </c>
      <c r="I47" s="28"/>
    </row>
    <row r="48" spans="1:10" ht="18" customHeight="1" x14ac:dyDescent="0.2"/>
    <row r="49" spans="2:8" x14ac:dyDescent="0.2">
      <c r="C49" s="8" t="s">
        <v>62</v>
      </c>
      <c r="D49" s="37" t="e">
        <f>COS(ATAN(E44/D44))</f>
        <v>#DIV/0!</v>
      </c>
      <c r="E49" s="33"/>
      <c r="G49" s="8" t="s">
        <v>62</v>
      </c>
      <c r="H49" s="25">
        <f>COS(ATAN(I44/H44))</f>
        <v>0.87862817861384734</v>
      </c>
    </row>
    <row r="50" spans="2:8" x14ac:dyDescent="0.2">
      <c r="B50" s="148">
        <f>B43-B11</f>
        <v>0</v>
      </c>
      <c r="C50" s="148">
        <f>C43-C11</f>
        <v>0</v>
      </c>
      <c r="F50" s="148">
        <f>F43-F11</f>
        <v>2.03125</v>
      </c>
      <c r="G50" s="148">
        <f>G43-G11</f>
        <v>1.1039200000000164</v>
      </c>
    </row>
    <row r="51" spans="2:8" x14ac:dyDescent="0.2">
      <c r="B51" s="16">
        <f>B50*D6</f>
        <v>0</v>
      </c>
      <c r="C51" s="16">
        <f>C50*D6</f>
        <v>0</v>
      </c>
      <c r="F51" s="151">
        <f>F50*H6</f>
        <v>42656.25</v>
      </c>
      <c r="G51" s="151"/>
      <c r="H51" s="16">
        <f>G50*21000</f>
        <v>23182.320000000345</v>
      </c>
    </row>
  </sheetData>
  <mergeCells count="7">
    <mergeCell ref="A4:E4"/>
    <mergeCell ref="F4:I4"/>
    <mergeCell ref="A5:A10"/>
    <mergeCell ref="B9:C9"/>
    <mergeCell ref="F9:G9"/>
    <mergeCell ref="A1:K1"/>
    <mergeCell ref="A2:K2"/>
  </mergeCells>
  <phoneticPr fontId="0" type="noConversion"/>
  <pageMargins left="0.59055118110236227" right="0.19685039370078741" top="0.39370078740157483" bottom="0.39370078740157483" header="0" footer="0"/>
  <pageSetup paperSize="9" scale="89" fitToHeight="0" orientation="portrait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"Карьер"</vt:lpstr>
      <vt:lpstr> "Лесозаводск"</vt:lpstr>
      <vt:lpstr>"Уссури"</vt:lpstr>
      <vt:lpstr>ГДЗ</vt:lpstr>
      <vt:lpstr>' "Лесозаводск"'!Область_печати</vt:lpstr>
      <vt:lpstr>'"Карьер"'!Область_печати</vt:lpstr>
      <vt:lpstr>'"Уссури"'!Область_печати</vt:lpstr>
      <vt:lpstr>ГДЗ!Область_печати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prog2</cp:lastModifiedBy>
  <cp:lastPrinted>2023-07-27T23:17:30Z</cp:lastPrinted>
  <dcterms:created xsi:type="dcterms:W3CDTF">2001-05-31T02:28:35Z</dcterms:created>
  <dcterms:modified xsi:type="dcterms:W3CDTF">2023-07-03T02:47:19Z</dcterms:modified>
</cp:coreProperties>
</file>